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4. VALUASINUSANTARAWEBSITE2026\DATA UPLOAD\"/>
    </mc:Choice>
  </mc:AlternateContent>
  <xr:revisionPtr revIDLastSave="0" documentId="13_ncr:1_{C46BB635-CFF6-47A2-831E-0E55BC706F0B}" xr6:coauthVersionLast="47" xr6:coauthVersionMax="47" xr10:uidLastSave="{00000000-0000-0000-0000-000000000000}"/>
  <bookViews>
    <workbookView xWindow="-110" yWindow="-110" windowWidth="19420" windowHeight="11500" tabRatio="500" xr2:uid="{00000000-000D-0000-FFFF-FFFF00000000}"/>
  </bookViews>
  <sheets>
    <sheet name="Cover" sheetId="1" r:id="rId1"/>
    <sheet name="Input" sheetId="2" r:id="rId2"/>
    <sheet name="Rugi Laba" sheetId="3" r:id="rId3"/>
    <sheet name="Neraca" sheetId="4" r:id="rId4"/>
    <sheet name="Penilaian" sheetId="5" r:id="rId5"/>
    <sheet name="DLOM" sheetId="6" r:id="rId6"/>
    <sheet name="DLOC" sheetId="7" r:id="rId7"/>
    <sheet name="Referensi" sheetId="8" r:id="rId8"/>
  </sheets>
  <definedNames>
    <definedName name="_xlnm.Print_Titles" localSheetId="0">Cover!$1:$5</definedName>
    <definedName name="_xlnm.Print_Titles" localSheetId="6">DLOC!$1:$5</definedName>
    <definedName name="_xlnm.Print_Titles" localSheetId="5">DLOM!$1:$5</definedName>
    <definedName name="_xlnm.Print_Titles" localSheetId="1">Input!$1:$5</definedName>
    <definedName name="_xlnm.Print_Titles" localSheetId="3">Neraca!$1:$5</definedName>
    <definedName name="_xlnm.Print_Titles" localSheetId="4">Penilaian!$1:$5</definedName>
    <definedName name="_xlnm.Print_Titles" localSheetId="7">Referensi!$1:$5</definedName>
    <definedName name="_xlnm.Print_Titles" localSheetId="2">'Rugi Laba'!$1:$5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1" i="7" l="1"/>
  <c r="E42" i="7" s="1"/>
  <c r="E40" i="7"/>
  <c r="E39" i="7"/>
  <c r="E38" i="7"/>
  <c r="E37" i="7"/>
  <c r="E36" i="7"/>
  <c r="E35" i="7"/>
  <c r="E34" i="7"/>
  <c r="E33" i="7"/>
  <c r="E41" i="7" s="1"/>
  <c r="D43" i="7" s="1"/>
  <c r="E32" i="7"/>
  <c r="E31" i="7"/>
  <c r="E30" i="7"/>
  <c r="E29" i="7"/>
  <c r="E28" i="7"/>
  <c r="D21" i="7"/>
  <c r="D20" i="7"/>
  <c r="D19" i="7"/>
  <c r="D22" i="7" s="1"/>
  <c r="D18" i="7"/>
  <c r="D80" i="6"/>
  <c r="E81" i="6" s="1"/>
  <c r="C75" i="6"/>
  <c r="E75" i="6" s="1"/>
  <c r="C66" i="6"/>
  <c r="D67" i="6" s="1"/>
  <c r="E65" i="6"/>
  <c r="E64" i="6"/>
  <c r="E63" i="6"/>
  <c r="E62" i="6"/>
  <c r="E61" i="6"/>
  <c r="E60" i="6"/>
  <c r="E59" i="6"/>
  <c r="E58" i="6"/>
  <c r="E57" i="6"/>
  <c r="E56" i="6"/>
  <c r="E66" i="6" s="1"/>
  <c r="D70" i="6" s="1"/>
  <c r="C78" i="6" s="1"/>
  <c r="E78" i="6" s="1"/>
  <c r="D44" i="6"/>
  <c r="D45" i="6" s="1"/>
  <c r="D43" i="6"/>
  <c r="D46" i="6" s="1"/>
  <c r="D47" i="6" s="1"/>
  <c r="D42" i="6"/>
  <c r="D41" i="6"/>
  <c r="D40" i="6"/>
  <c r="D35" i="6"/>
  <c r="D26" i="6"/>
  <c r="D25" i="6"/>
  <c r="D24" i="6"/>
  <c r="D27" i="6" s="1"/>
  <c r="C74" i="6" s="1"/>
  <c r="E74" i="6" s="1"/>
  <c r="D23" i="6"/>
  <c r="D50" i="5"/>
  <c r="D20" i="5"/>
  <c r="D15" i="5"/>
  <c r="C53" i="4"/>
  <c r="C46" i="4"/>
  <c r="C47" i="4" s="1"/>
  <c r="E44" i="4"/>
  <c r="E43" i="4"/>
  <c r="E42" i="4"/>
  <c r="E41" i="4"/>
  <c r="E40" i="4"/>
  <c r="E38" i="4"/>
  <c r="D38" i="4"/>
  <c r="C38" i="4"/>
  <c r="C58" i="3" s="1"/>
  <c r="E37" i="4"/>
  <c r="E36" i="4"/>
  <c r="E35" i="4"/>
  <c r="E34" i="4"/>
  <c r="E33" i="4"/>
  <c r="E32" i="4"/>
  <c r="D27" i="4"/>
  <c r="C27" i="4"/>
  <c r="E26" i="4"/>
  <c r="E25" i="4"/>
  <c r="E24" i="4"/>
  <c r="E23" i="4"/>
  <c r="E22" i="4"/>
  <c r="E21" i="4"/>
  <c r="E20" i="4"/>
  <c r="E19" i="4"/>
  <c r="E18" i="4"/>
  <c r="E27" i="4" s="1"/>
  <c r="D16" i="4"/>
  <c r="D28" i="4" s="1"/>
  <c r="D8" i="5" s="1"/>
  <c r="C16" i="4"/>
  <c r="C28" i="4" s="1"/>
  <c r="E15" i="4"/>
  <c r="E14" i="4"/>
  <c r="E13" i="4"/>
  <c r="E12" i="4"/>
  <c r="D49" i="5" s="1"/>
  <c r="E11" i="4"/>
  <c r="E10" i="4"/>
  <c r="E9" i="4"/>
  <c r="E16" i="4" s="1"/>
  <c r="E28" i="4" s="1"/>
  <c r="F74" i="3"/>
  <c r="F73" i="3"/>
  <c r="F72" i="3"/>
  <c r="F71" i="3"/>
  <c r="C57" i="3"/>
  <c r="D44" i="3"/>
  <c r="C44" i="3"/>
  <c r="D40" i="3"/>
  <c r="D38" i="3"/>
  <c r="C38" i="3"/>
  <c r="E35" i="3"/>
  <c r="D35" i="3"/>
  <c r="F35" i="3" s="1"/>
  <c r="C35" i="3"/>
  <c r="F30" i="3"/>
  <c r="E28" i="3"/>
  <c r="D28" i="3"/>
  <c r="C28" i="3"/>
  <c r="F28" i="3" s="1"/>
  <c r="F27" i="3"/>
  <c r="F26" i="3"/>
  <c r="F25" i="3"/>
  <c r="E22" i="3"/>
  <c r="D22" i="3"/>
  <c r="C22" i="3"/>
  <c r="F22" i="3" s="1"/>
  <c r="F21" i="3"/>
  <c r="F20" i="3"/>
  <c r="F19" i="3"/>
  <c r="D17" i="3"/>
  <c r="C17" i="3"/>
  <c r="C23" i="3" s="1"/>
  <c r="F16" i="3"/>
  <c r="E16" i="3"/>
  <c r="D16" i="3"/>
  <c r="C16" i="3"/>
  <c r="F15" i="3"/>
  <c r="F14" i="3"/>
  <c r="E12" i="3"/>
  <c r="D12" i="3"/>
  <c r="E50" i="3" s="1"/>
  <c r="C12" i="3"/>
  <c r="D50" i="3" s="1"/>
  <c r="F11" i="3"/>
  <c r="F10" i="3"/>
  <c r="F9" i="3"/>
  <c r="C47" i="2"/>
  <c r="D45" i="4" s="1"/>
  <c r="C35" i="2"/>
  <c r="C33" i="2"/>
  <c r="D65" i="7" s="1"/>
  <c r="C31" i="2"/>
  <c r="C22" i="1"/>
  <c r="D7" i="5" l="1"/>
  <c r="D9" i="5" s="1"/>
  <c r="C58" i="4"/>
  <c r="E58" i="4" s="1"/>
  <c r="C56" i="4"/>
  <c r="D23" i="7"/>
  <c r="D58" i="7"/>
  <c r="E60" i="4"/>
  <c r="C18" i="1"/>
  <c r="C59" i="3"/>
  <c r="C57" i="4"/>
  <c r="D10" i="5"/>
  <c r="C60" i="3"/>
  <c r="C42" i="3"/>
  <c r="C34" i="3"/>
  <c r="C29" i="3"/>
  <c r="D49" i="6"/>
  <c r="C79" i="6" s="1"/>
  <c r="E79" i="6" s="1"/>
  <c r="D46" i="4"/>
  <c r="D47" i="4" s="1"/>
  <c r="D11" i="5" s="1"/>
  <c r="E45" i="4"/>
  <c r="E46" i="4" s="1"/>
  <c r="E47" i="4" s="1"/>
  <c r="D61" i="7"/>
  <c r="D60" i="7"/>
  <c r="D48" i="6"/>
  <c r="C76" i="6" s="1"/>
  <c r="E76" i="6" s="1"/>
  <c r="C63" i="3"/>
  <c r="C36" i="2"/>
  <c r="E39" i="3"/>
  <c r="E41" i="3"/>
  <c r="F50" i="3"/>
  <c r="E50" i="7"/>
  <c r="E54" i="7"/>
  <c r="D23" i="3"/>
  <c r="D52" i="3" s="1"/>
  <c r="D51" i="3"/>
  <c r="D47" i="7"/>
  <c r="D51" i="7"/>
  <c r="E44" i="3"/>
  <c r="F44" i="3" s="1"/>
  <c r="C40" i="3"/>
  <c r="D22" i="5"/>
  <c r="D23" i="5" s="1"/>
  <c r="D50" i="6"/>
  <c r="C77" i="6" s="1"/>
  <c r="E77" i="6" s="1"/>
  <c r="E80" i="6" s="1"/>
  <c r="D82" i="6" s="1"/>
  <c r="D84" i="6" s="1"/>
  <c r="C53" i="2" s="1"/>
  <c r="C55" i="2" s="1"/>
  <c r="E47" i="7"/>
  <c r="E51" i="7"/>
  <c r="D48" i="7"/>
  <c r="D52" i="7"/>
  <c r="E48" i="7"/>
  <c r="E52" i="7"/>
  <c r="F12" i="3"/>
  <c r="D49" i="7"/>
  <c r="D53" i="7"/>
  <c r="E38" i="3"/>
  <c r="F38" i="3" s="1"/>
  <c r="E17" i="3"/>
  <c r="E23" i="3" s="1"/>
  <c r="F52" i="3" s="1"/>
  <c r="C39" i="3"/>
  <c r="F39" i="3" s="1"/>
  <c r="C41" i="3"/>
  <c r="F41" i="3" s="1"/>
  <c r="C43" i="3"/>
  <c r="C45" i="3"/>
  <c r="E49" i="7"/>
  <c r="E53" i="7"/>
  <c r="D39" i="3"/>
  <c r="D41" i="3"/>
  <c r="D50" i="7"/>
  <c r="D54" i="7"/>
  <c r="C24" i="1" l="1"/>
  <c r="D28" i="5"/>
  <c r="C19" i="1"/>
  <c r="E61" i="4"/>
  <c r="F51" i="3"/>
  <c r="F17" i="3"/>
  <c r="E34" i="3"/>
  <c r="F34" i="3" s="1"/>
  <c r="C64" i="3"/>
  <c r="E29" i="3"/>
  <c r="E62" i="4"/>
  <c r="E51" i="3"/>
  <c r="F23" i="3"/>
  <c r="E40" i="3"/>
  <c r="F40" i="3" s="1"/>
  <c r="C70" i="3"/>
  <c r="C31" i="3"/>
  <c r="F29" i="3"/>
  <c r="D62" i="7"/>
  <c r="D64" i="7" s="1"/>
  <c r="C52" i="2" s="1"/>
  <c r="C54" i="2" s="1"/>
  <c r="D59" i="7"/>
  <c r="E42" i="3"/>
  <c r="E52" i="3"/>
  <c r="D42" i="3"/>
  <c r="F42" i="3" s="1"/>
  <c r="D29" i="3"/>
  <c r="D34" i="3"/>
  <c r="D53" i="3"/>
  <c r="D12" i="5"/>
  <c r="D13" i="5"/>
  <c r="D25" i="5" l="1"/>
  <c r="D31" i="5" s="1"/>
  <c r="D68" i="5" s="1"/>
  <c r="D69" i="5" s="1"/>
  <c r="C23" i="1"/>
  <c r="D63" i="5"/>
  <c r="D16" i="5"/>
  <c r="D19" i="5"/>
  <c r="D14" i="5"/>
  <c r="C75" i="3"/>
  <c r="C65" i="3"/>
  <c r="E43" i="3"/>
  <c r="F53" i="3"/>
  <c r="E53" i="3"/>
  <c r="D43" i="3"/>
  <c r="C66" i="3"/>
  <c r="E64" i="4"/>
  <c r="E63" i="4"/>
  <c r="E65" i="4"/>
  <c r="C20" i="1"/>
  <c r="E70" i="3"/>
  <c r="E75" i="3" s="1"/>
  <c r="E31" i="3"/>
  <c r="E45" i="3"/>
  <c r="D31" i="3"/>
  <c r="F31" i="3" s="1"/>
  <c r="D70" i="3"/>
  <c r="D75" i="3" s="1"/>
  <c r="D45" i="3"/>
  <c r="F45" i="3" s="1"/>
  <c r="F54" i="3"/>
  <c r="D54" i="3"/>
  <c r="C46" i="3"/>
  <c r="F43" i="3" l="1"/>
  <c r="F52" i="5"/>
  <c r="H42" i="5"/>
  <c r="D40" i="5"/>
  <c r="C41" i="5"/>
  <c r="E53" i="5"/>
  <c r="H44" i="5"/>
  <c r="H40" i="5"/>
  <c r="F55" i="5"/>
  <c r="C54" i="5"/>
  <c r="E52" i="5"/>
  <c r="E45" i="5"/>
  <c r="C44" i="5"/>
  <c r="G42" i="5"/>
  <c r="E41" i="5"/>
  <c r="C40" i="5"/>
  <c r="G53" i="5"/>
  <c r="D52" i="5"/>
  <c r="D45" i="5"/>
  <c r="F42" i="5"/>
  <c r="C52" i="5"/>
  <c r="D24" i="5"/>
  <c r="F43" i="5"/>
  <c r="E55" i="5"/>
  <c r="H43" i="5"/>
  <c r="D41" i="5"/>
  <c r="C55" i="5"/>
  <c r="G56" i="5"/>
  <c r="D55" i="5"/>
  <c r="F53" i="5"/>
  <c r="E56" i="5"/>
  <c r="G54" i="5"/>
  <c r="D53" i="5"/>
  <c r="G44" i="5"/>
  <c r="E43" i="5"/>
  <c r="C42" i="5"/>
  <c r="G40" i="5"/>
  <c r="D56" i="5"/>
  <c r="F54" i="5"/>
  <c r="C53" i="5"/>
  <c r="H45" i="5"/>
  <c r="F44" i="5"/>
  <c r="D43" i="5"/>
  <c r="H41" i="5"/>
  <c r="F40" i="5"/>
  <c r="D21" i="5"/>
  <c r="C21" i="1" s="1"/>
  <c r="C45" i="5"/>
  <c r="E42" i="5"/>
  <c r="C56" i="5"/>
  <c r="E54" i="5"/>
  <c r="G52" i="5"/>
  <c r="G45" i="5"/>
  <c r="E44" i="5"/>
  <c r="C43" i="5"/>
  <c r="G41" i="5"/>
  <c r="E40" i="5"/>
  <c r="G55" i="5"/>
  <c r="D54" i="5"/>
  <c r="F45" i="5"/>
  <c r="D44" i="5"/>
  <c r="F41" i="5"/>
  <c r="G43" i="5"/>
  <c r="F56" i="5"/>
  <c r="D42" i="5"/>
  <c r="C62" i="3"/>
  <c r="C61" i="3"/>
  <c r="E46" i="3"/>
  <c r="F70" i="3"/>
  <c r="E54" i="3"/>
  <c r="D46" i="3"/>
  <c r="F46" i="3"/>
  <c r="F75" i="3"/>
  <c r="D26" i="5" l="1"/>
  <c r="D27" i="5" s="1"/>
  <c r="D29" i="5" l="1"/>
  <c r="D30" i="5" s="1"/>
  <c r="D34" i="5" l="1"/>
  <c r="D32" i="5"/>
  <c r="D61" i="5" l="1"/>
  <c r="C25" i="1"/>
  <c r="D7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45" authorId="0" shapeId="0" xr:uid="{00000000-0006-0000-0300-000001000000}">
      <text>
        <r>
          <rPr>
            <sz val="10"/>
            <rFont val="Arial"/>
            <family val="2"/>
          </rPr>
          <t>Formula otomatis:
tarif efektif pajak x (jumlah penyesuaian aset - jumlah penyesuaian liabilitas lainnya).
Dikendalikan oleh parameter 'Terapkan liabilitas pajak tangguhan atas surplus revaluasi?' pada Sheet Input.</t>
        </r>
      </text>
    </comment>
  </commentList>
</comments>
</file>

<file path=xl/sharedStrings.xml><?xml version="1.0" encoding="utf-8"?>
<sst xmlns="http://schemas.openxmlformats.org/spreadsheetml/2006/main" count="1180" uniqueCount="972">
  <si>
    <t>KERTAS KERJA PENILAIAN 100% EKUITAS / KEPENTINGAN SAHAM</t>
  </si>
  <si>
    <t>METODE PENYESUAIAN ASET BERSIH (PAB) — ADJUSTED NET ASSET METHOD</t>
  </si>
  <si>
    <t>Disusun mengacu pada Standar Penilaian Indonesia (SPI) dan Kode Etik Penilai Indonesia (KEPI)</t>
  </si>
  <si>
    <t>A.  IDENTITAS DOKUMEN KERTAS KERJA</t>
  </si>
  <si>
    <t>Nomor Kertas Kerja</t>
  </si>
  <si>
    <t>KK-PAB/2026/001</t>
  </si>
  <si>
    <t>Nomor File Penugasan</t>
  </si>
  <si>
    <t>00123/2.0001-00/BU/09/0123/1/IX/2026</t>
  </si>
  <si>
    <t>Judul Penugasan</t>
  </si>
  <si>
    <t>Disusun oleh (Preparer)</t>
  </si>
  <si>
    <t>……………………  (Penilai / Analis)</t>
  </si>
  <si>
    <t>Direviu oleh (Reviewer)</t>
  </si>
  <si>
    <t>……………………  (Quality Control)</t>
  </si>
  <si>
    <t>Disetujui oleh</t>
  </si>
  <si>
    <t>……………………  (Penilai Publik Penanggung Jawab)</t>
  </si>
  <si>
    <t>Tanggal Penyusunan</t>
  </si>
  <si>
    <t>……………………</t>
  </si>
  <si>
    <t>Status Dokumen</t>
  </si>
  <si>
    <t>DRAFT / FINAL  (coret yang tidak perlu)</t>
  </si>
  <si>
    <t>B.  RINGKASAN HASIL PENILAIAN  (terhubung otomatis dari Sheet Penilaian)</t>
  </si>
  <si>
    <t>Uraian</t>
  </si>
  <si>
    <t>Nilai</t>
  </si>
  <si>
    <t>Keterangan</t>
  </si>
  <si>
    <t>Total Aset — Nilai Pasar/Nilai Wajar</t>
  </si>
  <si>
    <t>Setelah penyesuaian ke nilai pasar</t>
  </si>
  <si>
    <t>Total Liabilitas — Nilai Pasar/Nilai Wajar</t>
  </si>
  <si>
    <t>Termasuk liabilitas yang belum tercatat</t>
  </si>
  <si>
    <t>Nilai Aset Bersih Disesuaikan (100% Ekuitas)</t>
  </si>
  <si>
    <t>Basis: pengendali, dapat dipasarkan</t>
  </si>
  <si>
    <t>Nilai Aset Bersih Disesuaikan per Saham</t>
  </si>
  <si>
    <t>Rp / lembar saham</t>
  </si>
  <si>
    <t>Persentase Kepemilikan yang Dinilai</t>
  </si>
  <si>
    <t>Sesuai lingkup penugasan</t>
  </si>
  <si>
    <t>Diskon Kurangnya Pengendalian (DLOC)</t>
  </si>
  <si>
    <t>Lihat Sheet DLOC</t>
  </si>
  <si>
    <t>Diskon Kurangnya Likuiditas Pasar (DLOM)</t>
  </si>
  <si>
    <t>Lihat Sheet DLOM</t>
  </si>
  <si>
    <t>INDIKASI NILAI PASAR KEPENTINGAN YANG DINILAI</t>
  </si>
  <si>
    <t>Dibulatkan</t>
  </si>
  <si>
    <t>C.  DAFTAR ISI KERTAS KERJA</t>
  </si>
  <si>
    <t>No. / Nama Sheet</t>
  </si>
  <si>
    <t>Isi Kertas Kerja</t>
  </si>
  <si>
    <t>1.  Input</t>
  </si>
  <si>
    <t>Identitas penugasan, parameter penilaian, asumsi utama, legenda pengisian</t>
  </si>
  <si>
    <t>2.  Rugi Laba</t>
  </si>
  <si>
    <t>Laporan laba rugi historis 3 tahun, analisis common size, rasio &amp; normalisasi</t>
  </si>
  <si>
    <t>3.  Neraca</t>
  </si>
  <si>
    <t>Laporan posisi keuangan, kertas kerja penyesuaian pos demi pos ke nilai pasar</t>
  </si>
  <si>
    <t>4.  Penilaian</t>
  </si>
  <si>
    <t>Perhitungan Nilai Aset Bersih Disesuaikan, penerapan diskon, analisis sensitivitas</t>
  </si>
  <si>
    <t>5.  DLOM</t>
  </si>
  <si>
    <t>Analisis Discount for Lack of Marketability — studi empiris, model opsi, faktor kualitatif</t>
  </si>
  <si>
    <t>6.  DLOC</t>
  </si>
  <si>
    <t>Analisis Discount for Lack of Control — premi pengendali, atribut kendali, UUPT</t>
  </si>
  <si>
    <t>7.  Referensi</t>
  </si>
  <si>
    <t>Dasar standar, sumber data, asumsi &amp; kondisi pembatas, pernyataan penilai</t>
  </si>
  <si>
    <t>PENTING: Kertas kerja ini adalah dokumen kerja internal (working paper) yang menjadi bagian tidak terpisahkan dari Laporan Penilaian. Seluruh angka yang tersaji merupakan CONTOH ILUSTRASI untuk perusahaan pengembang &amp; pengelola properti dan WAJIB diganti dengan data objek penilaian yang sebenarnya beserta bukti pendukungnya (laporan keuangan audited, laporan penilaian properti, akta, perjanjian, dan konfirmasi manajemen).</t>
  </si>
  <si>
    <t>SHEET 1 — INPUT, PARAMETER &amp; ASUMSI UTAMA</t>
  </si>
  <si>
    <t>PT NUSA PROPERTI SEJAHTERA  —  Penilaian Kepentingan Saham dengan Metode Penyesuaian Aset Bersih</t>
  </si>
  <si>
    <t>Seluruh sel berlatar kuning dengan angka biru adalah SEL INPUT. Sel hijau adalah tautan otomatis antar sheet. Jangan mengubah sel berwarna hitam (formula).</t>
  </si>
  <si>
    <t>A.  IDENTITAS PENUGASAN  (SPI 101 — Lingkup Penugasan)</t>
  </si>
  <si>
    <t>Nama KJPP</t>
  </si>
  <si>
    <t>KJPP …………………… &amp; Rekan</t>
  </si>
  <si>
    <t>Identitas kantor jasa penilai publik</t>
  </si>
  <si>
    <t>Nomor Izin Usaha KJPP</t>
  </si>
  <si>
    <t>2.00.0000</t>
  </si>
  <si>
    <t>Izin Usaha dari Kementerian Keuangan RI</t>
  </si>
  <si>
    <t>Penilai Publik Penanggung Jawab</t>
  </si>
  <si>
    <t>……………………, MAPPI (Cert.)</t>
  </si>
  <si>
    <t>Klasifikasi izin: Penilaian Bisnis (B)</t>
  </si>
  <si>
    <t>Nomor Izin Penilai Publik / MAPPI</t>
  </si>
  <si>
    <t>B-1.00.00000 / 00-S-00000</t>
  </si>
  <si>
    <t>Wajib berklasifikasi Penilaian Bisnis</t>
  </si>
  <si>
    <t>Pemberi Tugas</t>
  </si>
  <si>
    <t>Pihak yang menandatangani surat penugasan</t>
  </si>
  <si>
    <t>Pengguna Laporan</t>
  </si>
  <si>
    <t>Pemberi Tugas dan Pemegang Saham</t>
  </si>
  <si>
    <t>Batasi pengguna secara tegas dalam laporan</t>
  </si>
  <si>
    <t>Objek Penilaian</t>
  </si>
  <si>
    <t>125.000 lembar saham (25%) PT Nusa Properti Sejahtera</t>
  </si>
  <si>
    <t>Uraikan secara spesifik kepentingan yang dinilai</t>
  </si>
  <si>
    <t>Bidang Usaha Objek Penilaian</t>
  </si>
  <si>
    <t>Pengembangan, penjualan &amp; penyewaan properti (real estat)</t>
  </si>
  <si>
    <t>KBLI 68111 / 68200</t>
  </si>
  <si>
    <t>Bentuk Badan Usaha</t>
  </si>
  <si>
    <t>Perseroan Terbatas — tertutup (non-listed)</t>
  </si>
  <si>
    <t>Saham tidak diperdagangkan di bursa</t>
  </si>
  <si>
    <t>Tujuan Penilaian</t>
  </si>
  <si>
    <t>Dasar pertimbangan transaksi pengalihan saham antar pemegang saham</t>
  </si>
  <si>
    <t>Tujuan menentukan dasar nilai yang dipakai</t>
  </si>
  <si>
    <t>Dasar Nilai</t>
  </si>
  <si>
    <t>Nilai Pasar (Market Value)</t>
  </si>
  <si>
    <t>Definisi mengacu KPUP / SPI 101 butir dasar nilai</t>
  </si>
  <si>
    <t>Premis / Asumsi Nilai</t>
  </si>
  <si>
    <t>Going concern (perusahaan berjalan normal)</t>
  </si>
  <si>
    <t>Bukan likuidasi paksa; lihat catatan Sheet Penilaian</t>
  </si>
  <si>
    <t>Pendekatan Penilaian</t>
  </si>
  <si>
    <t>Pendekatan Aset (Asset-Based Approach)</t>
  </si>
  <si>
    <t>Pendekatan Pasar &amp; Pendapatan sebagai penguji</t>
  </si>
  <si>
    <t>Metode Penilaian</t>
  </si>
  <si>
    <t>Metode Penyesuaian Aset Bersih (PAB)</t>
  </si>
  <si>
    <t>Adjusted Net Asset Method</t>
  </si>
  <si>
    <t>Tanggal Penilaian (Cut-off Date)</t>
  </si>
  <si>
    <t>31 Desember 2025</t>
  </si>
  <si>
    <t>Seluruh nilai dinyatakan pada tanggal ini</t>
  </si>
  <si>
    <t>Tanggal Inspeksi Lapangan</t>
  </si>
  <si>
    <t>15 — 19 Januari 2026</t>
  </si>
  <si>
    <t>Inspeksi atas aset tetap &amp; properti utama</t>
  </si>
  <si>
    <t>Tanggal Laporan Penilaian</t>
  </si>
  <si>
    <t>Tidak boleh mendahului tanggal penilaian</t>
  </si>
  <si>
    <t>Mata Uang Pelaporan</t>
  </si>
  <si>
    <t>Rupiah (IDR)</t>
  </si>
  <si>
    <t>Seluruh angka dalam Rupiah penuh</t>
  </si>
  <si>
    <t>Satuan Penyajian Angka</t>
  </si>
  <si>
    <t>Rupiah penuh</t>
  </si>
  <si>
    <t>Ubah jika laporan disajikan dalam jutaan Rupiah</t>
  </si>
  <si>
    <t>Tingkat Kedalaman Investigasi</t>
  </si>
  <si>
    <t>Penuh — tanpa pembatasan akses data material</t>
  </si>
  <si>
    <t>Ungkapkan bila terdapat pembatasan (SPI 101)</t>
  </si>
  <si>
    <t>B.  PARAMETER KEPEMILIKAN &amp; STRUKTUR SAHAM</t>
  </si>
  <si>
    <t>Jumlah saham ditempatkan &amp; disetor penuh</t>
  </si>
  <si>
    <t>lembar</t>
  </si>
  <si>
    <t>Sesuai Akta / Daftar Pemegang Saham terakhir</t>
  </si>
  <si>
    <t>Nilai nominal per saham</t>
  </si>
  <si>
    <t>Rp/lbr</t>
  </si>
  <si>
    <t>Sesuai Anggaran Dasar</t>
  </si>
  <si>
    <t>Modal saham ditempatkan &amp; disetor</t>
  </si>
  <si>
    <t>Rp</t>
  </si>
  <si>
    <t>Uji silang dengan pos Modal Saham di Sheet Neraca</t>
  </si>
  <si>
    <t>Jumlah saham yang dinilai</t>
  </si>
  <si>
    <t>Blok saham yang menjadi objek penilaian</t>
  </si>
  <si>
    <t>Persentase kepemilikan yang dinilai</t>
  </si>
  <si>
    <t>%</t>
  </si>
  <si>
    <t>Otomatis; mengendalikan penerapan DLOC</t>
  </si>
  <si>
    <t>Ambang batas kepemilikan pengendali</t>
  </si>
  <si>
    <t>UUPT No. 40/2007 Psl. 86: kuorum RUPS &gt; 1/2 bagian</t>
  </si>
  <si>
    <t>Status kepentingan yang dinilai</t>
  </si>
  <si>
    <t>Otomatis berdasarkan persentase kepemilikan</t>
  </si>
  <si>
    <t>Penerapan DLOC atas kepentingan ini</t>
  </si>
  <si>
    <t>DLOC = 0 apabila kepentingan bersifat pengendali</t>
  </si>
  <si>
    <t>Jumlah pemegang saham</t>
  </si>
  <si>
    <t>pihak</t>
  </si>
  <si>
    <t>Semakin sedikit pembeli potensial, DLOM cenderung naik</t>
  </si>
  <si>
    <t>Pemegang saham pengendali tunggal?</t>
  </si>
  <si>
    <t>Ya — 55% dimiliki 1 pihak</t>
  </si>
  <si>
    <t>Mempengaruhi derajat kendali pemegang saham minoritas</t>
  </si>
  <si>
    <t>Pembatasan pengalihan saham dalam Anggaran Dasar</t>
  </si>
  <si>
    <t>Ya — hak menawarkan lebih dahulu (pre-emptive right)</t>
  </si>
  <si>
    <t>Faktor pemberat DLOM (Sheet DLOM Bagian E)</t>
  </si>
  <si>
    <t>C.  PARAMETER KEUANGAN, PAJAK &amp; DASAR LAPORAN KEUANGAN</t>
  </si>
  <si>
    <t>Tanggal laporan keuangan yang digunakan</t>
  </si>
  <si>
    <t>Harus sama dengan tanggal penilaian</t>
  </si>
  <si>
    <t>Status laporan keuangan</t>
  </si>
  <si>
    <t>Audited — Wajar Tanpa Modifikasian</t>
  </si>
  <si>
    <t>Ungkapkan bila menggunakan LK internal/reviu</t>
  </si>
  <si>
    <t>Kantor Akuntan Publik</t>
  </si>
  <si>
    <t>KAP …………………… &amp; Rekan</t>
  </si>
  <si>
    <t>Nomor &amp; tanggal laporan auditor independen</t>
  </si>
  <si>
    <t>Tarif Pajak Penghasilan Badan</t>
  </si>
  <si>
    <t>UU HPP No. 7/2021 — tarif PPh Badan 22%</t>
  </si>
  <si>
    <t>Terapkan liabilitas pajak tangguhan atas surplus revaluasi?</t>
  </si>
  <si>
    <t>Ya</t>
  </si>
  <si>
    <t>Ya/Tidak</t>
  </si>
  <si>
    <t>Isi persis "Ya" atau "Tidak" — mengendalikan baris di Sheet Neraca</t>
  </si>
  <si>
    <t>Tarif efektif pajak atas surplus revaluasi</t>
  </si>
  <si>
    <t>Alternatif: PPh Final pengalihan hak atas tanah/bangunan 2,5% (PP 34/2016) bila premis penjualan aset</t>
  </si>
  <si>
    <t>Kas &amp; setara kas berlebih (surplus cash)</t>
  </si>
  <si>
    <t>Isi bila terdapat aset non-operasional yang dipisahkan</t>
  </si>
  <si>
    <t>Kurs referensi (bila ada pos valuta asing)</t>
  </si>
  <si>
    <t>Rp/USD</t>
  </si>
  <si>
    <t>Kurs tengah BI pada tanggal penilaian</t>
  </si>
  <si>
    <t>D.  PARAMETER DISKON  (tautan otomatis dari Sheet DLOM &amp; DLOC)</t>
  </si>
  <si>
    <t>DLOC terindikasi — hasil analisis Sheet DLOC</t>
  </si>
  <si>
    <t>Discount for Lack of Control</t>
  </si>
  <si>
    <t>DLOM terindikasi — hasil analisis Sheet DLOM</t>
  </si>
  <si>
    <t>Discount for Lack of Marketability</t>
  </si>
  <si>
    <t>DLOC YANG DITERAPKAN dalam perhitungan nilai</t>
  </si>
  <si>
    <t>Menjadi 0% otomatis bila kepentingan bersifat pengendali</t>
  </si>
  <si>
    <t>DLOM YANG DITERAPKAN dalam perhitungan nilai</t>
  </si>
  <si>
    <t>Diterapkan atas dasar saham perusahaan tertutup</t>
  </si>
  <si>
    <t>Urutan penerapan diskon</t>
  </si>
  <si>
    <t>DLOC lebih dahulu, kemudian DLOM (multiplikatif)</t>
  </si>
  <si>
    <t>Nilai = ANB × %kepemilikan × (1−DLOC) × (1−DLOM)</t>
  </si>
  <si>
    <t>E.  PARAMETER KUANTITATIF UNTUK MODEL OPSI (dipakai di Sheet DLOM)</t>
  </si>
  <si>
    <t>Volatilitas tahunan ekuitas (σ)</t>
  </si>
  <si>
    <t>p.a.</t>
  </si>
  <si>
    <t>Median volatilitas historis 2 tahun saham properti tercatat yang sebanding</t>
  </si>
  <si>
    <t>Estimasi jangka waktu sampai likuiditas (T)</t>
  </si>
  <si>
    <t>tahun</t>
  </si>
  <si>
    <t>Estimasi waktu wajar untuk memasarkan &amp; menyelesaikan transaksi blok saham</t>
  </si>
  <si>
    <t>Suku bunga bebas risiko (rf)</t>
  </si>
  <si>
    <t>Imbal hasil SBN/INDOGB tenor setara pada tanggal penilaian</t>
  </si>
  <si>
    <t>Imbal hasil dividen (q)</t>
  </si>
  <si>
    <t>Rata-rata rasio dividen historis; 0% bila tidak pernah membagi dividen</t>
  </si>
  <si>
    <t>Sumber data volatilitas</t>
  </si>
  <si>
    <t>Bloomberg/IDX — 8 emiten properti pembanding, periode 2024–2025</t>
  </si>
  <si>
    <t>Lampirkan daftar pembanding pada berkas pendukung</t>
  </si>
  <si>
    <t>F.  LEGENDA WARNA &amp; PETUNJUK PENGISIAN</t>
  </si>
  <si>
    <t>Angka BIRU dengan latar KUNING</t>
  </si>
  <si>
    <t>Sel input — diisi oleh penilai dari dokumen sumber</t>
  </si>
  <si>
    <t>Angka HITAM</t>
  </si>
  <si>
    <t>Sel formula — jangan diubah, akan menghitung otomatis</t>
  </si>
  <si>
    <t>Angka HIJAU</t>
  </si>
  <si>
    <t>Tautan antar sheet dalam berkas yang sama</t>
  </si>
  <si>
    <t>Latar HIJAU MUDA</t>
  </si>
  <si>
    <t>Baris hasil / kesimpulan</t>
  </si>
  <si>
    <t>Latar OREN MUDA</t>
  </si>
  <si>
    <t>Peringatan, uji silang, atau hal yang wajib diverifikasi</t>
  </si>
  <si>
    <t>URUTAN PENGISIAN YANG DISARANKAN:  (1) Isi Bagian A–C pada sheet ini;  (2) Isi Sheet Rugi Laba dari laporan laba rugi audited 3 tahun;  (3) Isi kolom Nilai Buku dan kolom Penyesuaian pada Sheet Neraca dengan merujuk laporan penilaian properti dan berkas pendukung lain;  (4) Lengkapi analisis pada Sheet DLOM dan Sheet DLOC;  (5) Periksa hasil akhir pada Sheet Penilaian dan Sheet Cover.</t>
  </si>
  <si>
    <t>SHEET 2 — LAPORAN LABA RUGI HISTORIS DAN ANALISIS KINERJA</t>
  </si>
  <si>
    <t>Dalam Rupiah penuh. Angka dalam kurung menunjukkan pengurang. Analisis ini menjadi dasar pertimbangan pemilihan pendekatan dan metode penilaian.</t>
  </si>
  <si>
    <t>No.</t>
  </si>
  <si>
    <t>U R A I A N</t>
  </si>
  <si>
    <t>2023</t>
  </si>
  <si>
    <t>2024</t>
  </si>
  <si>
    <t>2025</t>
  </si>
  <si>
    <t>Rata-rata
3 Tahun</t>
  </si>
  <si>
    <t>Catatan / Sumber</t>
  </si>
  <si>
    <t>A.  LAPORAN LABA RUGI KOMPREHENSIF</t>
  </si>
  <si>
    <t>PENDAPATAN USAHA</t>
  </si>
  <si>
    <t>Penjualan unit properti (rumah, ruko, kavling)</t>
  </si>
  <si>
    <t>Pengakuan pendapatan pada saat penyerahan unit sesuai PSAK 72.</t>
  </si>
  <si>
    <t>Pendapatan sewa ruang (mal &amp; perkantoran)</t>
  </si>
  <si>
    <t>Pendapatan berulang dari properti investasi; tingkat hunian 2025: 86%.</t>
  </si>
  <si>
    <t>Pendapatan jasa pengelolaan dan lainnya</t>
  </si>
  <si>
    <t>Service charge, parkir dan jasa pengelolaan gedung.</t>
  </si>
  <si>
    <t>JUMLAH PENDAPATAN USAHA</t>
  </si>
  <si>
    <t>Menjadi penyebut pada analisis common size di Bagian B.</t>
  </si>
  <si>
    <t>BEBAN POKOK PENDAPATAN</t>
  </si>
  <si>
    <t>Beban pokok penjualan unit properti</t>
  </si>
  <si>
    <t>Termasuk biaya tanah, konstruksi, perizinan dan biaya pinjaman yang dikapitalisasi.</t>
  </si>
  <si>
    <t>Beban pokok pendapatan sewa dan pengelolaan</t>
  </si>
  <si>
    <t>Biaya operasional gedung, utilitas, keamanan dan pemeliharaan.</t>
  </si>
  <si>
    <t>JUMLAH BEBAN POKOK PENDAPATAN</t>
  </si>
  <si>
    <t>LABA BRUTO</t>
  </si>
  <si>
    <t>Marjin laba bruto disajikan pada Bagian B.</t>
  </si>
  <si>
    <t>BEBAN USAHA</t>
  </si>
  <si>
    <t>Beban penjualan dan pemasaran</t>
  </si>
  <si>
    <t>Komisi agen, promosi, pameran dan biaya kantor pemasaran.</t>
  </si>
  <si>
    <t>Beban umum dan administrasi</t>
  </si>
  <si>
    <t>Gaji, jasa profesional, sewa kantor dan beban administrasi lainnya.</t>
  </si>
  <si>
    <t>Beban penyusutan dan amortisasi</t>
  </si>
  <si>
    <t>Digunakan kembali pada perhitungan EBITDA di bawah.</t>
  </si>
  <si>
    <t>JUMLAH BEBAN USAHA</t>
  </si>
  <si>
    <t>LABA (RUGI) USAHA</t>
  </si>
  <si>
    <t>Laba usaha menurun tajam pada 2025 seiring melemahnya penjualan unit.</t>
  </si>
  <si>
    <t>PENGHASILAN (BEBAN) LAIN-LAIN</t>
  </si>
  <si>
    <t>Pendapatan bunga</t>
  </si>
  <si>
    <t>Bunga deposito dan jasa giro.</t>
  </si>
  <si>
    <t>Beban bunga dan beban keuangan</t>
  </si>
  <si>
    <t>Bunga pinjaman bank yang tidak dikapitalisasi; beban tetap yang signifikan.</t>
  </si>
  <si>
    <t>Keuntungan (kerugian) lain-lain — neto</t>
  </si>
  <si>
    <t>Termasuk keuntungan pelepasan aset tetap tahun 2025 sebesar Rp1.400.000.000 (bersifat tidak berulang).</t>
  </si>
  <si>
    <t>JUMLAH PENGHASILAN (BEBAN) LAIN-LAIN</t>
  </si>
  <si>
    <t>LABA (RUGI) SEBELUM PAJAK PENGHASILAN</t>
  </si>
  <si>
    <t>Beban (manfaat) pajak penghasilan</t>
  </si>
  <si>
    <t>Termasuk pajak final atas pengalihan hak atas tanah dan bangunan.</t>
  </si>
  <si>
    <t>LABA (RUGI) TAHUN BERJALAN</t>
  </si>
  <si>
    <t>Kerugian pada 2025 menjadi salah satu pertimbangan utama pemilihan Pendekatan Aset.</t>
  </si>
  <si>
    <t>ANGKA MEMORANDUM</t>
  </si>
  <si>
    <t>EBITDA (Laba usaha + penyusutan dan amortisasi)</t>
  </si>
  <si>
    <t>Ukuran arus kas operasional sebelum bunga, pajak, penyusutan dan amortisasi.</t>
  </si>
  <si>
    <t>Beban bunga (nilai absolut)</t>
  </si>
  <si>
    <t>Untuk perhitungan rasio cakupan bunga.</t>
  </si>
  <si>
    <t>B.  ANALISIS COMMON SIZE  (persentase terhadap Jumlah Pendapatan Usaha)</t>
  </si>
  <si>
    <t>Jumlah Pendapatan Usaha</t>
  </si>
  <si>
    <t>Jumlah Beban Pokok Pendapatan</t>
  </si>
  <si>
    <t>Laba Bruto</t>
  </si>
  <si>
    <t>Jumlah Beban Usaha</t>
  </si>
  <si>
    <t>Laba (Rugi) Usaha</t>
  </si>
  <si>
    <t>EBITDA</t>
  </si>
  <si>
    <t>Beban Bunga dan Beban Keuangan</t>
  </si>
  <si>
    <t>Laba (Rugi) Sebelum Pajak</t>
  </si>
  <si>
    <t>Laba (Rugi) Tahun Berjalan</t>
  </si>
  <si>
    <t>C.  ANALISIS PERTUMBUHAN</t>
  </si>
  <si>
    <t>CAGR 2023–2025</t>
  </si>
  <si>
    <t>Pendapatan usaha</t>
  </si>
  <si>
    <t>n/a</t>
  </si>
  <si>
    <t>Pertumbuhan negatif pada 2025 akibat penurunan penjualan unit.</t>
  </si>
  <si>
    <t>Laba bruto</t>
  </si>
  <si>
    <t>Laba usaha</t>
  </si>
  <si>
    <t>Laba tahun berjalan</t>
  </si>
  <si>
    <t>Tidak bermakna karena berpindah ke posisi rugi pada 2025.</t>
  </si>
  <si>
    <t>D.  RASIO KEUANGAN UTAMA  (posisi 31 Desember 2025 — nilai buku, tertaut ke Sheet Neraca)</t>
  </si>
  <si>
    <t>Rasio lancar (current ratio)</t>
  </si>
  <si>
    <t>Jumlah aset lancar dibagi jumlah liabilitas jangka pendek.</t>
  </si>
  <si>
    <t>Rasio kas terhadap liabilitas jangka pendek</t>
  </si>
  <si>
    <t>Menunjukkan keterbatasan likuiditas kas relatif terhadap kewajiban jangka pendek.</t>
  </si>
  <si>
    <t>Rasio liabilitas terhadap ekuitas (DER)</t>
  </si>
  <si>
    <t>Struktur permodalan; berbasis nilai buku.</t>
  </si>
  <si>
    <t>Rasio liabilitas terhadap jumlah aset</t>
  </si>
  <si>
    <t>Imbal hasil aset (ROA) 2025</t>
  </si>
  <si>
    <t>Laba tahun berjalan dibagi jumlah aset nilai buku.</t>
  </si>
  <si>
    <t>Imbal hasil ekuitas (ROE) 2025</t>
  </si>
  <si>
    <t>Negatif pada 2025.</t>
  </si>
  <si>
    <t>Perputaran aset (asset turnover) 2025</t>
  </si>
  <si>
    <t>Pendapatan usaha dibagi jumlah aset; rendah, mencerminkan karakter padat aset.</t>
  </si>
  <si>
    <t>Rasio cakupan bunga (EBIT / beban bunga) 2025</t>
  </si>
  <si>
    <t>Di bawah 1,00x menunjukkan laba usaha tidak menutup beban bunga.</t>
  </si>
  <si>
    <t>Marjin EBITDA 2025</t>
  </si>
  <si>
    <t>Rasio Nilai Aset Bersih Disesuaikan terhadap Pendapatan 2025</t>
  </si>
  <si>
    <t>Nilai aset bersih disesuaikan jauh melampaui skala pendapatan tahunan.</t>
  </si>
  <si>
    <t>E.  NORMALISASI LABA  (pos tidak berulang — untuk keperluan uji silang metode pendapatan)</t>
  </si>
  <si>
    <t>Uraian pos yang dinormalisasi</t>
  </si>
  <si>
    <t>Rata-rata</t>
  </si>
  <si>
    <t>Dasar Normalisasi</t>
  </si>
  <si>
    <t>Laba (rugi) sebelum pajak — sebelum normalisasi</t>
  </si>
  <si>
    <t>Tertaut ke Bagian A.</t>
  </si>
  <si>
    <t>Eliminasi keuntungan pelepasan aset tetap (tidak berulang)</t>
  </si>
  <si>
    <t>Keuntungan pelepasan aset tidak akan berulang pada operasi normal.</t>
  </si>
  <si>
    <t>Penyesuaian remunerasi pemilik ke tingkat pasar</t>
  </si>
  <si>
    <t>Selisih antara remunerasi aktual pemegang saham-direksi dan tingkat pasar untuk posisi setara.</t>
  </si>
  <si>
    <t>Eliminasi beban sewa kantor dari pihak berelasi di atas harga pasar</t>
  </si>
  <si>
    <t>Selisih harga sewa pihak berelasi terhadap data pasar sewa sebanding.</t>
  </si>
  <si>
    <t>Eliminasi biaya perkara hukum yang bersifat khusus</t>
  </si>
  <si>
    <t>Beban jasa hukum atas perkara yang bersifat luar biasa.</t>
  </si>
  <si>
    <t>LABA (RUGI) SEBELUM PAJAK — SETELAH NORMALISASI</t>
  </si>
  <si>
    <t>Digunakan hanya sebagai uji kewajaran; bukan dasar perhitungan nilai pada metode PAB.</t>
  </si>
  <si>
    <t>F.  ANALISIS KESESUAIAN PENGGUNAAN METODE PENYESUAIAN ASET BERSIH</t>
  </si>
  <si>
    <t>Kriteria pertimbangan</t>
  </si>
  <si>
    <t>Terpenuhi?</t>
  </si>
  <si>
    <t>Uraian pertimbangan penilai</t>
  </si>
  <si>
    <t>Perusahaan bersifat padat aset (asset intensive) dengan aset tetap dan persediaan real estat mendominasi struktur aset</t>
  </si>
  <si>
    <t>Aset properti dan tanah mencakup porsi terbesar jumlah aset; nilai perusahaan lebih ditentukan oleh nilai aset daripada arus laba.</t>
  </si>
  <si>
    <t>Riwayat laba tidak stabil atau tidak merepresentasikan kemampuan menghasilkan laba di masa depan</t>
  </si>
  <si>
    <t>Laba usaha menurun signifikan dan perusahaan membukukan rugi pada 2025.</t>
  </si>
  <si>
    <t>Nilai buku aset jauh berbeda dari nilai pasarnya</t>
  </si>
  <si>
    <t>Tanah dan properti investasi dicatat pada harga perolehan tahun 2016–2019.</t>
  </si>
  <si>
    <t>Tersedia laporan penilaian properti yang independen dan mutakhir atas aset material</t>
  </si>
  <si>
    <t>Laporan Penilaian Properti No. ……… oleh Penilai Properti berizin, tanggal penilaian sama.</t>
  </si>
  <si>
    <t>Perusahaan bukan perusahaan jasa yang nilainya bertumpu pada aset takberwujud</t>
  </si>
  <si>
    <t>Aset takberwujud tidak material dan tidak dapat dialihkan secara terpisah.</t>
  </si>
  <si>
    <t>Terdapat data pembanding perusahaan sejenis yang memadai untuk Pendekatan Pasar</t>
  </si>
  <si>
    <t>Terbatas</t>
  </si>
  <si>
    <t>Digunakan sebagai penguji kewajaran (sanity check), bukan sebagai pendekatan utama.</t>
  </si>
  <si>
    <t>KESIMPULAN:  Berdasarkan analisis di atas, Pendekatan Aset dengan Metode Penyesuaian Aset Bersih dinilai paling tepat untuk objek penilaian ini. Pendekatan Pendapatan tidak digunakan sebagai pendekatan utama karena proyeksi arus kas belum dapat diandalkan akibat ketidakstabilan penjualan unit dan adanya rugi pada tahun terakhir; Pendekatan Pasar digunakan terbatas sebagai penguji kewajaran karena keterbatasan data transaksi perusahaan tertutup yang sebanding. Alasan pemilihan dan penolakan setiap pendekatan wajib diungkapkan secara eksplisit dalam laporan penilaian.</t>
  </si>
  <si>
    <t>SHEET 3 — NERACA &amp; KERTAS KERJA PENYESUAIAN ASET BERSIH</t>
  </si>
  <si>
    <t>Dalam Rupiah penuh. Kolom Nilai Buku dan Penyesuaian merupakan sel input; kolom Nilai Pasar dihitung otomatis.</t>
  </si>
  <si>
    <t>Nilai Buku
31 Des 2025 (Audited)</t>
  </si>
  <si>
    <t>Penyesuaian
Naik / (Turun)</t>
  </si>
  <si>
    <t>Nilai Pasar /
Nilai Wajar</t>
  </si>
  <si>
    <t>Ref.
Berkas</t>
  </si>
  <si>
    <t>Dasar, Metode dan Sumber Penyesuaian</t>
  </si>
  <si>
    <t>A S E T</t>
  </si>
  <si>
    <t>ASET LANCAR</t>
  </si>
  <si>
    <t>Kas dan setara kas</t>
  </si>
  <si>
    <t>KK-1</t>
  </si>
  <si>
    <t>Rekonsiliasi bank per tanggal penilaian; seluruh saldo dalam Rupiah dan tidak dibatasi penggunaannya.</t>
  </si>
  <si>
    <t>Piutang usaha — neto</t>
  </si>
  <si>
    <t>KK-2</t>
  </si>
  <si>
    <t>Penyisihan tambahan atas piutang menunggak di atas 180 hari berdasarkan analisis umur piutang dan riwayat penagihan.</t>
  </si>
  <si>
    <t>Piutang lain-lain</t>
  </si>
  <si>
    <t>Piutang karyawan dan pihak berelasi yang dinilai tidak akan tertagih.</t>
  </si>
  <si>
    <t>Persediaan real estat — unit siap jual</t>
  </si>
  <si>
    <t>LP-1</t>
  </si>
  <si>
    <t>Disesuaikan ke Nilai Pasar per Laporan Penilaian Properti No. ……… (Pendekatan Pasar — perbandingan data pasar unit sejenis).</t>
  </si>
  <si>
    <t>Tanah untuk pengembangan (land bank)</t>
  </si>
  <si>
    <t>LP-2</t>
  </si>
  <si>
    <t>Nilai Pasar tanah seluas ±24,5 Ha per Laporan Penilaian Properti No. ……… (Pendekatan Pasar). Nilai buku merupakan harga perolehan tahun 2016–2019.</t>
  </si>
  <si>
    <t>Pajak dibayar di muka</t>
  </si>
  <si>
    <t>KK-3</t>
  </si>
  <si>
    <t>PPh Pasal 25 dan PPN masukan yang dapat dikompensasikan; telah diverifikasi ke SPT.</t>
  </si>
  <si>
    <t>Biaya dibayar di muka dan uang muka</t>
  </si>
  <si>
    <t>Eliminasi uang muka proyek yang dibatalkan dan tidak dapat dipulihkan.</t>
  </si>
  <si>
    <t>JUMLAH ASET LANCAR</t>
  </si>
  <si>
    <t>ASET TIDAK LANCAR</t>
  </si>
  <si>
    <t>Properti investasi — neto</t>
  </si>
  <si>
    <t>LP-3</t>
  </si>
  <si>
    <t>Mal dan gedung perkantoran yang disewakan. Nilai Pasar per Laporan Penilaian Properti No. ……… (Pendekatan Pendapatan — kapitalisasi langsung, tingkat kapitalisasi 8,25%).</t>
  </si>
  <si>
    <t>Tanah — digunakan sendiri</t>
  </si>
  <si>
    <t>LP-4</t>
  </si>
  <si>
    <t>Nilai Pasar per Laporan Penilaian Properti No. ……… (Pendekatan Pasar).</t>
  </si>
  <si>
    <t>Bangunan dan prasarana — neto</t>
  </si>
  <si>
    <t>Nilai Pasar dengan Pendekatan Biaya: biaya pengganti baru dikurangi penyusutan fisik, keusangan fungsional dan ekonomis.</t>
  </si>
  <si>
    <t>Mesin dan peralatan — neto</t>
  </si>
  <si>
    <t>LP-5</t>
  </si>
  <si>
    <t>Nilai Pasar mesin dan peralatan; sebagian aset telah mengalami keusangan fungsional.</t>
  </si>
  <si>
    <t>Kendaraan — neto</t>
  </si>
  <si>
    <t>Nilai Pasar kendaraan berdasarkan data pasar kendaraan bekas sejenis.</t>
  </si>
  <si>
    <t>Investasi pada entitas asosiasi</t>
  </si>
  <si>
    <t>KK-4</t>
  </si>
  <si>
    <t>Kepemilikan 30% pada PT ………; disesuaikan ke nilai wajar melalui penilaian tersendiri atas entitas asosiasi dengan metode yang sama.</t>
  </si>
  <si>
    <t>Aset takberwujud — perangkat lunak, neto</t>
  </si>
  <si>
    <t>KK-5</t>
  </si>
  <si>
    <t>Dieliminasi karena tidak dapat diidentifikasi dan dialihkan secara terpisah dari entitas.</t>
  </si>
  <si>
    <t>Aset pajak tangguhan</t>
  </si>
  <si>
    <t>KK-6</t>
  </si>
  <si>
    <t>Dieliminasi karena merupakan konsekuensi akuntansi atas nilai buku dan tidak relevan pada basis nilai pasar.</t>
  </si>
  <si>
    <t>Aset lain-lain</t>
  </si>
  <si>
    <t>Eliminasi beban tangguhan yang tidak memiliki nilai realisasi bagi pembeli hipotetis.</t>
  </si>
  <si>
    <t>JUMLAH ASET TIDAK LANCAR</t>
  </si>
  <si>
    <t>JUMLAH ASET</t>
  </si>
  <si>
    <t>L I A B I L I T A S</t>
  </si>
  <si>
    <t>LIABILITAS JANGKA PENDEK</t>
  </si>
  <si>
    <t>Utang usaha</t>
  </si>
  <si>
    <t>KK-7</t>
  </si>
  <si>
    <t>Nilai tercatat mendekati nilai wajar karena jatuh tempo kurang dari satu tahun.</t>
  </si>
  <si>
    <t>Utang bank jangka pendek</t>
  </si>
  <si>
    <t>KK-8</t>
  </si>
  <si>
    <t>Fasilitas modal kerja dengan suku bunga mengambang setara pasar; nilai tercatat = nilai wajar.</t>
  </si>
  <si>
    <t>Uang muka pelanggan</t>
  </si>
  <si>
    <t>Kewajiban penyerahan unit; telah diverifikasi ke PPJB dan daftar konsumen.</t>
  </si>
  <si>
    <t>Beban akrual</t>
  </si>
  <si>
    <t>Pengakuan tambahan atas jasa profesional yang belum dicatat sampai dengan tanggal penilaian.</t>
  </si>
  <si>
    <t>Utang pajak</t>
  </si>
  <si>
    <t>Telah direkonsiliasi dengan SPT Masa dan SPT Tahunan Badan.</t>
  </si>
  <si>
    <t>Bagian lancar atas utang jangka panjang</t>
  </si>
  <si>
    <t>Sesuai jadwal amortisasi dalam perjanjian kredit.</t>
  </si>
  <si>
    <t>JUMLAH LIABILITAS JANGKA PENDEK</t>
  </si>
  <si>
    <t>LIABILITAS JANGKA PANJANG</t>
  </si>
  <si>
    <t>Utang bank jangka panjang — setelah dikurangi bagian lancar</t>
  </si>
  <si>
    <t>Suku bunga mengambang setara kondisi pasar pada tanggal penilaian; nilai tercatat = nilai wajar.</t>
  </si>
  <si>
    <t>Liabilitas imbalan kerja</t>
  </si>
  <si>
    <t>KK-9</t>
  </si>
  <si>
    <t>Penyesuaian ke hasil perhitungan aktuaris independen terkini per tanggal penilaian.</t>
  </si>
  <si>
    <t>Liabilitas pajak tangguhan (tercatat)</t>
  </si>
  <si>
    <t>Dieliminasi dan digantikan oleh liabilitas pajak tangguhan atas surplus revaluasi pada baris di bawah.</t>
  </si>
  <si>
    <t>Utang lain-lain jangka panjang</t>
  </si>
  <si>
    <t>Nilai tercatat mendekati nilai wajar.</t>
  </si>
  <si>
    <t>Liabilitas kontinjensi — perkara hukum yang belum tercatat</t>
  </si>
  <si>
    <t>KK-10</t>
  </si>
  <si>
    <t>Estimasi terbaik atas perkara perdata No. ……… berdasarkan opini konsultan hukum (kemungkinan besar terjadi).</t>
  </si>
  <si>
    <t>Liabilitas pajak tangguhan atas surplus revaluasi</t>
  </si>
  <si>
    <t>Otomatis: tarif efektif pajak × surplus revaluasi neto sebelum pajak. Aktif bila parameter di Sheet Input diisi "Ya".</t>
  </si>
  <si>
    <t>JUMLAH LIABILITAS JANGKA PANJANG</t>
  </si>
  <si>
    <t>JUMLAH LIABILITAS</t>
  </si>
  <si>
    <t>E K U I T A S  (Nilai Buku)</t>
  </si>
  <si>
    <t>Modal saham — 500.000 lembar, nilai nominal Rp100.000 per lembar</t>
  </si>
  <si>
    <t>—</t>
  </si>
  <si>
    <t>KK-11</t>
  </si>
  <si>
    <t>Sesuai Akta dan laporan keuangan audited. Nilai buku ekuitas bukan merupakan indikasi nilai pasar.</t>
  </si>
  <si>
    <t>Tambahan modal disetor</t>
  </si>
  <si>
    <t>Saldo laba</t>
  </si>
  <si>
    <t>JUMLAH EKUITAS (NILAI BUKU)</t>
  </si>
  <si>
    <t>U J I   S I L A N G   D A N   H A S I L   P E N Y E S U A I A N   A S E T   B E R S I H</t>
  </si>
  <si>
    <t>Uji silang — Jumlah Aset (nilai buku)</t>
  </si>
  <si>
    <t>Harus sama dengan Jumlah Liabilitas + Jumlah Ekuitas nilai buku.</t>
  </si>
  <si>
    <t>Uji silang — Jumlah Liabilitas + Ekuitas (nilai buku)</t>
  </si>
  <si>
    <t>Bersumber dari laporan keuangan audited.</t>
  </si>
  <si>
    <t>SELISIH UJI SILANG NERACA</t>
  </si>
  <si>
    <t>Harus bernilai nol. Bila tidak nol, periksa kembali input nilai buku.</t>
  </si>
  <si>
    <t>Jumlah Aset — Nilai Pasar / Nilai Wajar</t>
  </si>
  <si>
    <t>Kolom E baris Jumlah Aset.</t>
  </si>
  <si>
    <t>Jumlah Liabilitas — Nilai Pasar / Nilai Wajar</t>
  </si>
  <si>
    <t>Termasuk liabilitas kontinjensi dan pajak tangguhan atas surplus revaluasi.</t>
  </si>
  <si>
    <t>NILAI ASET BERSIH DISESUAIKAN (100% EKUITAS)</t>
  </si>
  <si>
    <t>Basis nilai: kepentingan pengendali dan dapat dipasarkan, sebelum penerapan DLOC dan DLOM.</t>
  </si>
  <si>
    <t>Jumlah penyesuaian neto terhadap ekuitas</t>
  </si>
  <si>
    <t>Selisih antara Nilai Aset Bersih Disesuaikan dan nilai buku ekuitas.</t>
  </si>
  <si>
    <t>Rasio Nilai Aset Bersih Disesuaikan terhadap Nilai Buku Ekuitas</t>
  </si>
  <si>
    <t>Indikator besarnya penyesuaian; nilai jauh di atas 1,00x lazim pada perusahaan properti dengan land bank lama.</t>
  </si>
  <si>
    <t>Nilai Aset Bersih Disesuaikan per lembar saham</t>
  </si>
  <si>
    <t>Sebelum penerapan diskon; dibagi jumlah saham ditempatkan dan disetor penuh.</t>
  </si>
  <si>
    <t>CATATAN PENYESUAIAN PAJAK:  Liabilitas pajak tangguhan atas surplus revaluasi dihitung dengan tarif PPh Badan sesuai parameter Sheet Input. Apabila premis nilai yang digunakan adalah penjualan aset (bukan going concern entitas), penyesuaian pajak dapat menggunakan PPh Final atas pengalihan hak atas tanah dan/atau bangunan sebesar 2,5% dari nilai pengalihan sesuai PP No. 34 Tahun 2016. Pilihan kebijakan pajak wajib diungkapkan dan dikonsistenkan dalam laporan penilaian.</t>
  </si>
  <si>
    <t>PROSEDUR PENDUKUNG YANG WAJIB TERDOKUMENTASI:  (a) rekonsiliasi seluruh saldo ke laporan keuangan audited;  (b) laporan penilaian properti terpisah untuk tanah, bangunan, properti investasi, mesin dan kendaraan yang diterbitkan oleh Penilai Properti berizin;  (c) analisis umur piutang dan dasar penyisihan;  (d) laporan aktuaria imbalan kerja;  (e) opini konsultan hukum atas perkara yang sedang berjalan;  (f) surat pernyataan manajemen mengenai kelengkapan liabilitas dan peristiwa setelah tanggal penilaian.</t>
  </si>
  <si>
    <t>SHEET 4 — PERHITUNGAN NILAI DENGAN METODE PENYESUAIAN ASET BERSIH</t>
  </si>
  <si>
    <t>Pendekatan Aset — Metode Penyesuaian Aset Bersih (Adjusted Net Asset Method). Seluruh angka tertaut otomatis dari Sheet Neraca, Sheet Input, Sheet DLOM dan Sheet DLOC.</t>
  </si>
  <si>
    <t>A.  REKAPITULASI NILAI ASET BERSIH DISESUAIKAN  (bersumber dari Sheet Neraca)</t>
  </si>
  <si>
    <t>Jumlah Aset — nilai buku per 31 Desember 2025</t>
  </si>
  <si>
    <t>Neraca kol. C</t>
  </si>
  <si>
    <t>Laporan keuangan audited.</t>
  </si>
  <si>
    <t>Jumlah penyesuaian aset ke nilai pasar / nilai wajar</t>
  </si>
  <si>
    <t>Neraca kol. D</t>
  </si>
  <si>
    <t>Terutama berasal dari revaluasi tanah, properti investasi dan persediaan real estat.</t>
  </si>
  <si>
    <t>Jumlah Aset — nilai pasar / nilai wajar</t>
  </si>
  <si>
    <t>Uji silang harus sama dengan Sheet Neraca kolom E baris Jumlah Aset.</t>
  </si>
  <si>
    <t>Jumlah Liabilitas — nilai buku per 31 Desember 2025</t>
  </si>
  <si>
    <t>Jumlah penyesuaian liabilitas (termasuk liabilitas kontinjensi dan pajak tangguhan atas surplus revaluasi)</t>
  </si>
  <si>
    <t>Jumlah Liabilitas — nilai pasar / nilai wajar</t>
  </si>
  <si>
    <t>NILAI ASET BERSIH DISESUAIKAN — 100% EKUITAS</t>
  </si>
  <si>
    <t>Basis nilai: kepentingan PENGENDALI dan DAPAT DIPASARKAN, sebelum penerapan DLOC dan DLOM.</t>
  </si>
  <si>
    <t>Uji silang terhadap Sheet Neraca</t>
  </si>
  <si>
    <t>Pemeriksaan konsistensi antar sheet.</t>
  </si>
  <si>
    <t>Jumlah ekuitas — nilai buku</t>
  </si>
  <si>
    <t>Sebagai pembanding; nilai buku bukan indikasi nilai pasar.</t>
  </si>
  <si>
    <t>Rasio nilai aset bersih disesuaikan terhadap nilai buku ekuitas</t>
  </si>
  <si>
    <t>Menunjukkan besarnya koreksi nilai buku terhadap nilai pasar.</t>
  </si>
  <si>
    <t>B.  PERHITUNGAN NILAI KEPENTINGAN SAHAM YANG DINILAI</t>
  </si>
  <si>
    <t>Nilai Aset Bersih Disesuaikan — 100% ekuitas</t>
  </si>
  <si>
    <t>Bagian A</t>
  </si>
  <si>
    <t>Basis pengendali dan dapat dipasarkan.</t>
  </si>
  <si>
    <t>Jumlah saham ditempatkan dan disetor penuh</t>
  </si>
  <si>
    <t>Sheet Input</t>
  </si>
  <si>
    <t>Rupiah per lembar saham, sebelum diskon.</t>
  </si>
  <si>
    <t>Sesuai lingkup penugasan; diatur pada Sheet Input.</t>
  </si>
  <si>
    <t>Nilai proporsional kepentingan yang dinilai — sebelum diskon</t>
  </si>
  <si>
    <t>Nilai aset bersih disesuaikan × persentase kepemilikan.</t>
  </si>
  <si>
    <t>Diskon karena kurangnya pengendalian (DLOC)</t>
  </si>
  <si>
    <t>Sheet DLOC</t>
  </si>
  <si>
    <t>Otomatis 0% apabila kepentingan bersifat pengendali. Lihat Sheet DLOC.</t>
  </si>
  <si>
    <t>Nilai pengurang DLOC</t>
  </si>
  <si>
    <t>Nilai setelah DLOC — basis minoritas, dapat dipasarkan</t>
  </si>
  <si>
    <t>Diskon karena kurangnya likuiditas pasar (DLOM)</t>
  </si>
  <si>
    <t>Sheet DLOM</t>
  </si>
  <si>
    <t>Lihat Sheet DLOM.</t>
  </si>
  <si>
    <t>Nilai pengurang DLOM</t>
  </si>
  <si>
    <t>Nilai setelah DLOC dan DLOM — basis minoritas, tidak dapat dipasarkan</t>
  </si>
  <si>
    <t>Indikasi nilai sebelum pembulatan.</t>
  </si>
  <si>
    <t>Diskon gabungan efektif</t>
  </si>
  <si>
    <t>1 − (1 − DLOC) × (1 − DLOM). Bukan penjumlahan sederhana kedua diskon.</t>
  </si>
  <si>
    <t>Nilai per lembar saham setelah diskon</t>
  </si>
  <si>
    <t>Rupiah per lembar saham.</t>
  </si>
  <si>
    <t>Kelipatan pembulatan</t>
  </si>
  <si>
    <t>Sel input — pembulatan ke kelipatan Rp1.000.000.</t>
  </si>
  <si>
    <t>INDIKASI NILAI PASAR KEPENTINGAN SAHAM YANG DINILAI (DIBULATKAN)</t>
  </si>
  <si>
    <t>Kesimpulan nilai — tertaut ke Sheet Cover.</t>
  </si>
  <si>
    <t>URUTAN PENERAPAN DISKON:  Metode Penyesuaian Aset Bersih menghasilkan nilai pada basis kepentingan pengendali dan dapat dipasarkan. DLOC diterapkan terlebih dahulu untuk memperoleh basis minoritas, kemudian DLOM diterapkan untuk memperoleh basis tidak dapat dipasarkan. Kedua diskon bersifat multiplikatif, bukan aditif. Nilai proporsional dihitung dari 100% ekuitas dan bukan dari nilai per saham yang telah didiskon, agar tidak terjadi perhitungan ganda.</t>
  </si>
  <si>
    <t>C.  ANALISIS SENSITIVITAS I — NILAI KEPENTINGAN SAHAM TERHADAP KOMBINASI DLOC DAN DLOM</t>
  </si>
  <si>
    <t>DLOM  ↓        DLOC  →</t>
  </si>
  <si>
    <t>Nilai pada setiap sel dihitung sebagai: Nilai Aset Bersih Disesuaikan × persentase kepemilikan × (1 − DLOC) × (1 − DLOM). Kombinasi yang digunakan dalam kesimpulan penilaian adalah DLOC dan DLOM sebagaimana disimpulkan pada Sheet DLOC dan Sheet DLOM.</t>
  </si>
  <si>
    <t>D.  ANALISIS SENSITIVITAS II — DAMPAK PERUBAHAN NILAI PASAR ASET PROPERTI</t>
  </si>
  <si>
    <t>Nilai pasar aset properti (persediaan real estat, land bank, properti investasi, tanah dan bangunan)</t>
  </si>
  <si>
    <t>Kelompok aset yang paling sensitif terhadap asumsi penilaian properti.</t>
  </si>
  <si>
    <t>Faktor pajak atas perubahan nilai properti</t>
  </si>
  <si>
    <t>Perubahan nilai properti berdampak pada aset bersih setelah memperhitungkan pajak tangguhan.</t>
  </si>
  <si>
    <t>Perubahan nilai
properti  ↓        DLOM  →</t>
  </si>
  <si>
    <t>Sensitivitas dihitung dengan asumsi DLOC tetap sebagaimana kesimpulan Sheet DLOC. Perubahan nilai pasar aset properti diasumsikan berdampak pada nilai aset bersih setelah dikurangi pengaruh pajak tangguhan atas surplus revaluasi. Analisis ini menunjukkan bahwa hasil penilaian sangat sensitif terhadap asumsi penilaian properti, sehingga kualitas laporan penilaian properti yang mendasarinya menjadi faktor kritis.</t>
  </si>
  <si>
    <t>E.  UJI KEWAJARAN DAN REKONSILIASI DENGAN PENDEKATAN PENILAIAN LAIN</t>
  </si>
  <si>
    <t>Pendekatan / Metode</t>
  </si>
  <si>
    <t>Digunakan?</t>
  </si>
  <si>
    <t>Indikasi Nilai / Rasio</t>
  </si>
  <si>
    <t>Alasan Penggunaan atau Tidak Digunakan</t>
  </si>
  <si>
    <t>Pendekatan Aset — Metode Penyesuaian Aset Bersih</t>
  </si>
  <si>
    <t>YA</t>
  </si>
  <si>
    <t>Digunakan sebagai pendekatan utama. Perusahaan bersifat padat aset, nilai buku aset berbeda signifikan dari nilai pasarnya, dan tersedia laporan penilaian properti yang independen dan mutakhir.</t>
  </si>
  <si>
    <t>Pendekatan Pendapatan — Metode Diskonto Arus Kas</t>
  </si>
  <si>
    <t>TIDAK</t>
  </si>
  <si>
    <t>Tidak digunakan sebagai pendekatan utama karena arus kas historis tidak stabil, perusahaan membukukan rugi pada tahun terakhir, dan proyeksi manajemen belum dapat diandalkan untuk dijadikan dasar nilai.</t>
  </si>
  <si>
    <t>Pendekatan Pasar — Metode Perusahaan Terbuka Sebanding</t>
  </si>
  <si>
    <t>PENGUJI</t>
  </si>
  <si>
    <t>Digunakan terbatas sebagai penguji kewajaran melalui perbandingan rasio harga terhadap nilai buku (PBV) dan tingkat diskon terhadap nilai aset bersih pada emiten properti tercatat.</t>
  </si>
  <si>
    <t>Pendekatan Pasar — Metode Transaksi Sebanding</t>
  </si>
  <si>
    <t>Data transaksi saham perusahaan tertutup yang sebanding tidak tersedia secara memadai dan tidak dapat diverifikasi.</t>
  </si>
  <si>
    <t>Median rasio harga terhadap nilai buku (PBV) emiten properti tercatat</t>
  </si>
  <si>
    <t>Sel input — data pembanding pasar pada tanggal penilaian.</t>
  </si>
  <si>
    <t>Median tingkat diskon harga saham terhadap nilai aset bersih (NAV) emiten properti tercatat</t>
  </si>
  <si>
    <t>Sel input — emiten properti umumnya diperdagangkan di bawah nilai aset bersihnya.</t>
  </si>
  <si>
    <t>Diskon gabungan efektif hasil penilaian ini (DLOC dan DLOM)</t>
  </si>
  <si>
    <t>Dibandingkan dengan diskon terhadap NAV yang teramati di pasar sebagai penguji kewajaran.</t>
  </si>
  <si>
    <t>Kesimpulan uji kewajaran</t>
  </si>
  <si>
    <t>Diskon gabungan hasil penilaian diuji terhadap tingkat diskon NAV yang teramati pada emiten properti tercatat.</t>
  </si>
  <si>
    <t>F.  KESIMPULAN NILAI</t>
  </si>
  <si>
    <t>Sesuai lingkup penugasan pada Sheet Input.</t>
  </si>
  <si>
    <t>Tanggal Penilaian</t>
  </si>
  <si>
    <t>INDIKASI NILAI PASAR</t>
  </si>
  <si>
    <t>Dibulatkan ke kelipatan Rp1.000.000.</t>
  </si>
  <si>
    <t>Terbilang</t>
  </si>
  <si>
    <t>……………………………………………………………… Rupiah</t>
  </si>
  <si>
    <t>Diisi manual sesuai hasil akhir.</t>
  </si>
  <si>
    <t>Kesimpulan nilai ini berlaku hanya untuk tujuan sebagaimana dinyatakan pada Sheet Input, hanya pada tanggal penilaian, dan hanya bagi pengguna laporan yang disebutkan. Kesimpulan ini tunduk pada seluruh asumsi dan kondisi pembatas yang diuraikan pada Sheet Referensi serta pada laporan penilaian yang bersangkutan. Kertas kerja ini tidak berdiri sendiri dan harus dibaca bersama laporan penilaian lengkap.</t>
  </si>
  <si>
    <t>G.  PENGENDALIAN MUTU KERTAS KERJA</t>
  </si>
  <si>
    <t>Disusun oleh</t>
  </si>
  <si>
    <t>………………………………………</t>
  </si>
  <si>
    <t>Nama, jabatan, tanggal</t>
  </si>
  <si>
    <t>Direviu oleh</t>
  </si>
  <si>
    <t>Disetujui oleh Penilai Publik</t>
  </si>
  <si>
    <t>Nama, nomor izin, MAPPI, tanggal</t>
  </si>
  <si>
    <t>SHEET 5 — ANALISIS DISKON KARENA KURANGNYA LIKUIDITAS PASAR (DLOM)</t>
  </si>
  <si>
    <t>DLOM mencerminkan pengurangan nilai karena saham perusahaan tertutup tidak dapat dikonversi menjadi uang tunai secara cepat, dengan biaya rendah dan dengan kepastian harga.</t>
  </si>
  <si>
    <t>A.  DASAR KONSEPTUAL DAN KERANGKA ANALISIS</t>
  </si>
  <si>
    <t>DLOM adalah penyesuaian nilai atas ketidakmampuan pemilik saham perusahaan tertutup untuk mengubah kepemilikannya menjadi kas dalam waktu singkat, dengan biaya transaksi yang wajar dan dengan tingkat kepastian harga yang memadai. Analisis ini menggunakan empat kelompok bukti yang saling melengkapi: (i) studi empiris atas transaksi saham terestriksi (restricted stock studies); (ii) studi transaksi saham sebelum penawaran umum perdana (pre-IPO studies); (iii) model penilaian opsi yang mengkuantifikasi biaya ketidaklikuidan; dan (iv) analisis faktor kualitatif spesifik objek penilaian. Hasil keempat kelompok kemudian dibobot berdasarkan pertimbangan profesional penilai dan relevansinya terhadap karakteristik objek penilaian.</t>
  </si>
  <si>
    <t>B.  BUKTI EMPIRIS I — STUDI SAHAM TERESTRIKSI (RESTRICTED STOCK STUDIES)</t>
  </si>
  <si>
    <t>Nama Studi</t>
  </si>
  <si>
    <t>Periode Observasi</t>
  </si>
  <si>
    <t>Diskon Rata-rata /
Median</t>
  </si>
  <si>
    <t>Jumlah
Transaksi</t>
  </si>
  <si>
    <t>Ref.</t>
  </si>
  <si>
    <t>Catatan</t>
  </si>
  <si>
    <t>Studi SEC Institutional Investor</t>
  </si>
  <si>
    <t>1966–1969</t>
  </si>
  <si>
    <t>ST-1</t>
  </si>
  <si>
    <t>Studi rujukan paling awal; rata-rata seluruh sampel.</t>
  </si>
  <si>
    <t>Studi Gelman</t>
  </si>
  <si>
    <t>1968–1970</t>
  </si>
  <si>
    <t>Rata-rata dan median keduanya sekitar 33%.</t>
  </si>
  <si>
    <t>Studi Trout</t>
  </si>
  <si>
    <t>1968–1972</t>
  </si>
  <si>
    <t>Menggunakan analisis regresi berganda.</t>
  </si>
  <si>
    <t>Studi Moroney</t>
  </si>
  <si>
    <t>1969–1972</t>
  </si>
  <si>
    <t>Berdasarkan transaksi dana investasi terdaftar.</t>
  </si>
  <si>
    <t>Studi Maher</t>
  </si>
  <si>
    <t>1969–1973</t>
  </si>
  <si>
    <t>Rata-rata setelah mengeluarkan pencilan (outlier).</t>
  </si>
  <si>
    <t>Studi Standard Research Consultants</t>
  </si>
  <si>
    <t>1978–1982</t>
  </si>
  <si>
    <t>Median; periode dengan restriksi Rule 144 dua tahun.</t>
  </si>
  <si>
    <t>Studi Willamette Management Associates</t>
  </si>
  <si>
    <t>1981–1984</t>
  </si>
  <si>
    <t>Median diskon.</t>
  </si>
  <si>
    <t>Studi Silber</t>
  </si>
  <si>
    <t>1981–1988</t>
  </si>
  <si>
    <t>Menunjukkan hubungan diskon dengan ukuran blok dan kondisi keuangan.</t>
  </si>
  <si>
    <t>Studi FMV Opinions</t>
  </si>
  <si>
    <t>1979–1992</t>
  </si>
  <si>
    <t>Memisahkan pengaruh faktor risiko spesifik perusahaan.</t>
  </si>
  <si>
    <t>Studi Management Planning Inc.</t>
  </si>
  <si>
    <t>1980–1996</t>
  </si>
  <si>
    <t>Hanya perusahaan operasional; mengeluarkan perusahaan rintisan.</t>
  </si>
  <si>
    <t>Studi Columbia Financial Advisors</t>
  </si>
  <si>
    <t>1996–1997</t>
  </si>
  <si>
    <t>Sebelum pemendekan masa tahan Rule 144.</t>
  </si>
  <si>
    <t>1997–1998</t>
  </si>
  <si>
    <t>Setelah masa tahan Rule 144 dipersingkat menjadi satu tahun.</t>
  </si>
  <si>
    <t>Rata-rata seluruh studi</t>
  </si>
  <si>
    <t>Rata-rata sederhana atas seluruh studi yang diobservasi.</t>
  </si>
  <si>
    <t>Median seluruh studi</t>
  </si>
  <si>
    <t>Median dipilih karena lebih tahan terhadap nilai pencilan.</t>
  </si>
  <si>
    <t>Kuartil bawah (Q1)</t>
  </si>
  <si>
    <t>Batas bawah rentang wajar.</t>
  </si>
  <si>
    <t>Kuartil atas (Q3)</t>
  </si>
  <si>
    <t>Batas atas rentang wajar.</t>
  </si>
  <si>
    <t>INDIKASI DLOM DARI STUDI SAHAM TERESTRIKSI</t>
  </si>
  <si>
    <t>Nilai median digunakan sebagai indikasi.</t>
  </si>
  <si>
    <t>KETERBATASAN YANG WAJIB DIUNGKAPKAN:  Studi saham terestriksi mengukur ketidaklikuidan yang bersifat SEMENTARA (masa tahan Rule 144 di Amerika Serikat: dua tahun sebelum 1997, satu tahun sejak 1997, dan enam bulan sejak 2008), sedangkan saham perusahaan tertutup di Indonesia menghadapi ketidaklikuidan yang bersifat PERMANEN. Karena itu studi-studi terdahulu cenderung menjadi BATAS BAWAH. Studi juga berbasis pasar Amerika Serikat sehingga penerapannya di Indonesia memerlukan pertimbangan profesional; penilai wajib mengungkapkan hal ini dalam laporan.</t>
  </si>
  <si>
    <t>C.  BUKTI EMPIRIS II — STUDI TRANSAKSI SEBELUM PENAWARAN UMUM PERDANA (PRE-IPO STUDIES)</t>
  </si>
  <si>
    <t>Diskon Median</t>
  </si>
  <si>
    <t>Studi Emory (Robert W. Baird &amp; Co.)</t>
  </si>
  <si>
    <t>1980–2000</t>
  </si>
  <si>
    <t>ST-2</t>
  </si>
  <si>
    <t>Transaksi saham dalam lima bulan sebelum penawaran umum perdana.</t>
  </si>
  <si>
    <t>1975–1997</t>
  </si>
  <si>
    <t>Menggunakan transaksi dalam tiga tahun sebelum penawaran umum perdana.</t>
  </si>
  <si>
    <t>Studi Valuation Advisors Pre-IPO</t>
  </si>
  <si>
    <t>1999–2020</t>
  </si>
  <si>
    <t>Basis data transaksi berkelanjutan; median bervariasi menurut jarak waktu ke tanggal penawaran umum.</t>
  </si>
  <si>
    <t>INDIKASI DLOM DARI STUDI PRE-IPO (median)</t>
  </si>
  <si>
    <t>Digunakan dengan bobot terbatas karena keterbatasan metodologis di bawah.</t>
  </si>
  <si>
    <t>KETERBATASAN:  Studi pre-IPO menghadapi kritik atas bias seleksi (hanya perusahaan yang berhasil melantai di bursa yang teramati), perubahan nilai fundamental antara tanggal transaksi dan tanggal penawaran umum, serta kemungkinan transaksi dilakukan kepada pihak internal dengan harga di bawah pasar. Karena itu hasilnya diberi bobot lebih rendah dan diperlakukan sebagai indikasi batas atas.</t>
  </si>
  <si>
    <t>D.  BUKTI KUANTITATIF — MODEL PENILAIAN OPSI (OPTION PRICING MODELS)</t>
  </si>
  <si>
    <t>Parameter / Perhitungan</t>
  </si>
  <si>
    <t>Notasi</t>
  </si>
  <si>
    <t>Satuan</t>
  </si>
  <si>
    <t>Sumber / Formula</t>
  </si>
  <si>
    <t>Volatilitas tahunan ekuitas</t>
  </si>
  <si>
    <t>σ</t>
  </si>
  <si>
    <t>MO-1</t>
  </si>
  <si>
    <t>Tertaut dari Sheet Input Bagian E.</t>
  </si>
  <si>
    <t>Jangka waktu sampai likuiditas</t>
  </si>
  <si>
    <t>T</t>
  </si>
  <si>
    <t>Estimasi waktu pemasaran dan penyelesaian transaksi blok saham.</t>
  </si>
  <si>
    <t>Suku bunga bebas risiko</t>
  </si>
  <si>
    <t>r</t>
  </si>
  <si>
    <t>Imbal hasil SBN tenor setara pada tanggal penilaian.</t>
  </si>
  <si>
    <t>Imbal hasil dividen</t>
  </si>
  <si>
    <t>q</t>
  </si>
  <si>
    <t>Rata-rata rasio dividen historis objek penilaian.</t>
  </si>
  <si>
    <t>Akar waktu</t>
  </si>
  <si>
    <t>√T</t>
  </si>
  <si>
    <t>Perhitungan antara.</t>
  </si>
  <si>
    <t>Volatilitas periodik</t>
  </si>
  <si>
    <t>σ√T</t>
  </si>
  <si>
    <t>Deviasi standar imbal hasil selama periode ketidaklikuidan.</t>
  </si>
  <si>
    <t>Parameter d₁ (opsi jual at-the-money)</t>
  </si>
  <si>
    <t>d₁</t>
  </si>
  <si>
    <t>d₁ = [(r − q) + σ²/2]·T ÷ (σ√T), dengan harga aset = harga pelaksanaan = 1.</t>
  </si>
  <si>
    <t>Parameter d₂</t>
  </si>
  <si>
    <t>d₂</t>
  </si>
  <si>
    <t>d₂ = d₁ − σ√T.</t>
  </si>
  <si>
    <t>MODEL CHAFFE (1993) — opsi jual proteksi Eropa (protective put)</t>
  </si>
  <si>
    <t>P/S</t>
  </si>
  <si>
    <t>% nilai</t>
  </si>
  <si>
    <t>Nilai opsi jual at-the-money sebagai proksi biaya memperoleh likuiditas selama periode T (Black-Scholes-Merton).</t>
  </si>
  <si>
    <t>MODEL LONGSTAFF (1995) — opsi lookback, batas atas teoritis</t>
  </si>
  <si>
    <t>V/S</t>
  </si>
  <si>
    <t>Nilai maksimum yang hilang oleh investor dengan kemampuan menentukan waktu jual secara sempurna. Merupakan BATAS ATAS teoritis dan dapat melampaui 100%.</t>
  </si>
  <si>
    <t>MODEL FINNERTY (2012) — opsi jual harga pelaksanaan rata-rata</t>
  </si>
  <si>
    <t>D/V</t>
  </si>
  <si>
    <t>Opsi jual average-strike; mengasumsikan pemegang saham TIDAK memiliki kemampuan menentukan waktu jual secara sempurna. Formula: e^(−qT)·[N(σ√T/2) − N(−σ√T/2)].</t>
  </si>
  <si>
    <t>CATATAN MODEL:  Ketiga model mengukur biaya ekonomis dari ketidakmampuan menjual selama periode T. Model Chaffe cenderung menghasilkan indikasi terendah, model Longstaff tertinggi (batas atas teoritis), dan model Finnerty berada di antaranya sehingga lazim dianggap paling representatif. Hasil model sangat sensitif terhadap asumsi volatilitas (σ) dan jangka waktu likuiditas (T) — kedua asumsi tersebut wajib didukung bukti dan diungkapkan. Uji sensitivitas atas kedua asumsi disajikan pada Sheet Penilaian.</t>
  </si>
  <si>
    <t>E.  ANALISIS FAKTOR KUALITATIF SPESIFIK OBJEK PENILAIAN (FAKTOR MANDELBAUM)</t>
  </si>
  <si>
    <t>Faktor Pertimbangan</t>
  </si>
  <si>
    <t>Bobot</t>
  </si>
  <si>
    <t>Skor
(1–5)</t>
  </si>
  <si>
    <t>Skor
Tertimbang</t>
  </si>
  <si>
    <t>Dasar Pertimbangan Penilai</t>
  </si>
  <si>
    <t>Nilai aset bersih, kondisi keuangan dan kemampuan menghasilkan laba</t>
  </si>
  <si>
    <t>KL-1</t>
  </si>
  <si>
    <t>Aset bersih sangat kuat, namun perusahaan membukukan rugi pada tahun terakhir sehingga daya tarik bagi pembeli menurun.</t>
  </si>
  <si>
    <t>Kebijakan pembagian dividen dan distribusi kas kepada pemegang saham</t>
  </si>
  <si>
    <t>Perusahaan tidak membagikan dividen selama tiga tahun terakhir; imbal hasil bagi pemegang saham minoritas hanya terealisasi saat pelepasan saham.</t>
  </si>
  <si>
    <t>Sifat perusahaan, riwayat, posisi dalam industri dan prospek ekonomi</t>
  </si>
  <si>
    <t>Sektor properti sedang mengalami perlambatan; waktu penyerapan pasar atas blok saham cenderung memanjang.</t>
  </si>
  <si>
    <t>Kualitas dan kedalaman manajemen</t>
  </si>
  <si>
    <t>Manajemen berpengalaman namun bergantung pada pendiri (key person dependency).</t>
  </si>
  <si>
    <t>Konsentrasi kepemilikan dan kekuatan pemegang saham pengendali</t>
  </si>
  <si>
    <t>Terdapat pemegang saham pengendali tunggal 55%; pembeli potensial atas blok minoritas sangat terbatas.</t>
  </si>
  <si>
    <t>Pembatasan pengalihan saham dalam Anggaran Dasar atau perjanjian pemegang saham</t>
  </si>
  <si>
    <t>Anggaran Dasar mensyaratkan penawaran terlebih dahulu kepada pemegang saham lain (pre-emptive right), yang secara signifikan memperlambat pengalihan.</t>
  </si>
  <si>
    <t>Estimasi jangka waktu sampai terwujudnya likuiditas</t>
  </si>
  <si>
    <t>Estimasi waktu pemasaran dan penyelesaian transaksi 2,5 tahun; konsisten dengan parameter T pada Bagian D.</t>
  </si>
  <si>
    <t>Kebijakan pembelian kembali saham oleh perseroan</t>
  </si>
  <si>
    <t>Tidak terdapat kebijakan atau riwayat pembelian kembali saham oleh perseroan.</t>
  </si>
  <si>
    <t>Biaya dan kemungkinan terlaksananya penawaran umum perdana atau penjualan perusahaan</t>
  </si>
  <si>
    <t>Tidak terdapat rencana penawaran umum; biaya dan persyaratan pencatatan di bursa tidak sebanding dengan skala perusahaan.</t>
  </si>
  <si>
    <t>Ketersediaan dan keandalan informasi keuangan bagi calon pembeli</t>
  </si>
  <si>
    <t>Laporan keuangan diaudit dengan opini wajar tanpa modifikasian; faktor ini justru MENGURANGI diskon.</t>
  </si>
  <si>
    <t>JUMLAH BOBOT DAN SKOR TERTIMBANG</t>
  </si>
  <si>
    <t>Jumlah bobot harus 100%. Skor tertimbang berada pada rentang 1,00 (paling likuid) sampai 5,00 (paling tidak likuid).</t>
  </si>
  <si>
    <t>Uji silang jumlah bobot</t>
  </si>
  <si>
    <t>Sesuaikan bobot pada kolom C bila tidak berjumlah 100%.</t>
  </si>
  <si>
    <t>Batas bawah rentang DLOM yang dipertimbangkan</t>
  </si>
  <si>
    <t>Sel input — batas bawah rentang wajar hasil analisis kualitatif.</t>
  </si>
  <si>
    <t>Batas atas rentang DLOM yang dipertimbangkan</t>
  </si>
  <si>
    <t>Sel input — batas atas rentang wajar hasil analisis kualitatif.</t>
  </si>
  <si>
    <t>INDIKASI DLOM DARI ANALISIS KUALITATIF</t>
  </si>
  <si>
    <t>Interpolasi linear: batas bawah + (batas atas − batas bawah) × (skor tertimbang − 1) ÷ 4.</t>
  </si>
  <si>
    <t>F.  IKHTISAR HASIL, PEMBOBOTAN DAN KESIMPULAN DLOM</t>
  </si>
  <si>
    <t>Metode / Kelompok Bukti</t>
  </si>
  <si>
    <t>Indikasi DLOM</t>
  </si>
  <si>
    <t>Kontribusi
Tertimbang</t>
  </si>
  <si>
    <t>Pertimbangan Pembobotan</t>
  </si>
  <si>
    <t>Studi saham terestriksi (median)</t>
  </si>
  <si>
    <t>IK-1</t>
  </si>
  <si>
    <t>Bukti empiris paling luas dan paling lama diterima dalam praktik penilaian; diberi bobot terbesar bersama analisis kualitatif.</t>
  </si>
  <si>
    <t>Studi transaksi sebelum penawaran umum perdana (median)</t>
  </si>
  <si>
    <t>Bobot rendah karena keterbatasan metodologis (bias seleksi dan perubahan nilai fundamental).</t>
  </si>
  <si>
    <t>Model opsi — Chaffe (1993)</t>
  </si>
  <si>
    <t>Kuantifikasi objektif berbasis parameter pasar; cenderung konservatif.</t>
  </si>
  <si>
    <t>Model opsi — Finnerty (2012)</t>
  </si>
  <si>
    <t>Asumsi tanpa kemampuan menentukan waktu jual dinilai paling sesuai dengan posisi pemegang saham minoritas.</t>
  </si>
  <si>
    <t>Analisis faktor kualitatif spesifik objek penilaian</t>
  </si>
  <si>
    <t>Menangkap karakteristik khusus objek penilaian yang tidak tercermin dalam studi umum.</t>
  </si>
  <si>
    <t>Model opsi — Longstaff (1995)</t>
  </si>
  <si>
    <t>Tidak dibobot; digunakan hanya sebagai rujukan batas atas teoritis.</t>
  </si>
  <si>
    <t>JUMLAH BOBOT DAN DLOM RATA-RATA TERTIMBANG</t>
  </si>
  <si>
    <t>Jumlah bobot harus 100%.</t>
  </si>
  <si>
    <t>DLOM terindikasi — rata-rata tertimbang</t>
  </si>
  <si>
    <t>Hasil pembobotan seluruh kelompok bukti.</t>
  </si>
  <si>
    <t>Sel input — kelipatan pembulatan kesimpulan (0,5%).</t>
  </si>
  <si>
    <t>KESIMPULAN — DLOM YANG DIGUNAKAN</t>
  </si>
  <si>
    <t>Nilai ini tertaut otomatis ke Sheet Input dan digunakan pada Sheet Penilaian.</t>
  </si>
  <si>
    <t>PERTIMBANGAN PENILAI:  Besaran DLOM bukan hasil perhitungan mekanis semata melainkan kesimpulan pertimbangan profesional yang didukung bukti. Penilai wajib mengungkapkan dalam laporan: (a) kelompok bukti yang digunakan beserta sumbernya; (b) alasan pembobotan; (c) asumsi volatilitas dan jangka waktu likuiditas beserta dasarnya; dan (d) keterbatasan setiap kelompok bukti. Apabila objek penilaian merupakan kepentingan pengendali 100%, DLOM tetap dapat diterapkan namun umumnya dalam besaran yang lebih rendah karena perusahaan secara keseluruhan lebih mudah dipasarkan dibandingkan blok saham minoritas.</t>
  </si>
  <si>
    <t>SHEET 6 — ANALISIS DISKON KARENA KURANGNYA PENGENDALIAN (DLOC)</t>
  </si>
  <si>
    <t>DLOC mencerminkan pengurangan nilai karena pemegang kepentingan minoritas tidak dapat mengarahkan kebijakan, operasi dan pendayagunaan aset perseroan.</t>
  </si>
  <si>
    <t>A.  DASAR KONSEPTUAL DAN RUMUS KONVERSI</t>
  </si>
  <si>
    <t>Metode Penyesuaian Aset Bersih menghasilkan indikasi nilai pada basis KEPENTINGAN PENGENDALI, karena metode ini menilai seluruh aset dan liabilitas perseroan seolah-olah dikuasai oleh satu pihak yang dapat mendayagunakan atau melepas aset tersebut. Apabila objek penilaian merupakan kepentingan minoritas, indikasi nilai proporsional harus disesuaikan dengan DLOC. Hubungan antara premi pengendali (control premium, CP) dan DLOC bersifat matematis timbal balik:  DLOC = 1 − 1 ÷ (1 + CP).</t>
  </si>
  <si>
    <t>Contoh:  premi pengendali 25% setara dengan DLOC sebesar 1 − 1/1,25 = 20,0%.  Besaran DLOC selanjutnya disesuaikan dengan derajat pengendalian yang secara nyata dimiliki oleh pemegang kepentingan yang dinilai, sebagaimana dianalisis pada Bagian C.</t>
  </si>
  <si>
    <t>B.  DATA PREMI PENGENDALI DARI TRANSAKSI PEMBANDING</t>
  </si>
  <si>
    <t>Transaksi / Perusahaan Target</t>
  </si>
  <si>
    <t>Tahun</t>
  </si>
  <si>
    <t>Premi
Pengendali</t>
  </si>
  <si>
    <t>% Saham
Diakuisisi</t>
  </si>
  <si>
    <t>Sumber Data dan Catatan</t>
  </si>
  <si>
    <t>Akuisisi pengendali perusahaan pengembang properti — Target A</t>
  </si>
  <si>
    <t>CP-1</t>
  </si>
  <si>
    <t>Basis data premi pengendali sektor real estat (ilustrasi). WAJIB diganti data transaksi aktual beserta sumbernya.</t>
  </si>
  <si>
    <t>Akuisisi pengendali perusahaan properti komersial — Target B</t>
  </si>
  <si>
    <t>Ilustrasi. Perhatikan kesebandingan ukuran, segmen dan struktur transaksi.</t>
  </si>
  <si>
    <t>Pengambilalihan perusahaan properti terintegrasi — Target C</t>
  </si>
  <si>
    <t>Ilustrasi. Premi tinggi karena terdapat sinergi strategis pembeli.</t>
  </si>
  <si>
    <t>Akuisisi pengendali perusahaan kawasan industri — Target D</t>
  </si>
  <si>
    <t>Ilustrasi.</t>
  </si>
  <si>
    <t>Akuisisi pengendali perusahaan pengembang perumahan — Target E</t>
  </si>
  <si>
    <t>Ilustrasi. Premi rendah karena kondisi pasar yang melemah.</t>
  </si>
  <si>
    <t>Akuisisi pengendali perusahaan properti campuran — Target F</t>
  </si>
  <si>
    <t>Rata-rata premi pengendali</t>
  </si>
  <si>
    <t>Median premi pengendali</t>
  </si>
  <si>
    <t>Median dipilih karena lebih tahan terhadap pengaruh transaksi dengan sinergi khusus.</t>
  </si>
  <si>
    <t>Premi terendah</t>
  </si>
  <si>
    <t>Premi tertinggi</t>
  </si>
  <si>
    <t>PREMI PENGENDALI YANG DIGUNAKAN</t>
  </si>
  <si>
    <t>Dapat diubah menjadi rata-rata atau nilai lain dengan alasan yang diungkapkan.</t>
  </si>
  <si>
    <t>DLOC MAKSIMUM (kendali penuh tidak dimiliki sama sekali)</t>
  </si>
  <si>
    <t>DLOC = 1 − 1 ÷ (1 + premi pengendali).</t>
  </si>
  <si>
    <t>PERINGATAN:  Data premi pengendali di atas merupakan ILUSTRASI dan wajib diganti dengan data transaksi aktual yang dapat diverifikasi (misalnya keterbukaan informasi transaksi material, laporan penilaian independen dalam rangka aksi korporasi, atau basis data premi pengendali yang berlangganan). Penilai wajib menguji kesebandingan transaksi dari sisi industri, ukuran, periode waktu, struktur transaksi dan ada tidaknya sinergi khusus pembeli strategis. Premi yang mengandung nilai sinergi khusus bukan merupakan indikator Nilai Pasar dan harus dikeluarkan atau disesuaikan.</t>
  </si>
  <si>
    <t>C.  ANALISIS ATRIBUT PENGENDALIAN YANG DIMILIKI OLEH KEPENTINGAN YANG DINILAI</t>
  </si>
  <si>
    <t>Elemen / Prerogatif Pengendalian</t>
  </si>
  <si>
    <t>Skor Kepemilikan
(1 / 0,5 / 0)</t>
  </si>
  <si>
    <t>Dasar Hukum / Anggaran Dasar</t>
  </si>
  <si>
    <t>Menetapkan kebijakan dan besaran pembagian dividen</t>
  </si>
  <si>
    <t>AK-1</t>
  </si>
  <si>
    <t>RUPS dengan kuorum dan keputusan lebih dari 1/2 bagian — UUPT No. 40/2007 Pasal 86 dan Pasal 71.</t>
  </si>
  <si>
    <t>Mengangkat dan memberhentikan anggota Direksi dan Dewan Komisaris</t>
  </si>
  <si>
    <t>Kewenangan RUPS — UUPT Pasal 94 dan Pasal 111.</t>
  </si>
  <si>
    <t>Menetapkan remunerasi Direksi, Dewan Komisaris dan manajemen kunci</t>
  </si>
  <si>
    <t>Kewenangan RUPS — UUPT Pasal 96 dan Pasal 113.</t>
  </si>
  <si>
    <t>Menetapkan arah, strategi, rencana kerja dan anggaran perseroan</t>
  </si>
  <si>
    <t>Kewenangan Direksi yang diangkat oleh pemegang saham pengendali.</t>
  </si>
  <si>
    <t>Memperoleh, mendayagunakan atau melepas aset perseroan</t>
  </si>
  <si>
    <t>Pengalihan lebih dari 50% kekayaan bersih memerlukan persetujuan RUPS — UUPT Pasal 102.</t>
  </si>
  <si>
    <t>Menetapkan struktur permodalan, penambahan modal dan kebijakan utang</t>
  </si>
  <si>
    <t>Penambahan modal memerlukan persetujuan RUPS — UUPT Pasal 41.</t>
  </si>
  <si>
    <t>Mengubah Anggaran Dasar perseroan</t>
  </si>
  <si>
    <t>Kuorum dan keputusan 2/3 bagian — UUPT Pasal 88. Kepemilikan 25% tidak cukup untuk memblokir.</t>
  </si>
  <si>
    <t>Menyetujui atau memblokir penggabungan, peleburan, pengambilalihan, pemisahan dan pembubaran</t>
  </si>
  <si>
    <t>Kuorum dan keputusan 3/4 bagian — UUPT Pasal 89. Kepemilikan tepat 25% berada pada ambang batas pemblokiran sehingga dinilai sebagian.</t>
  </si>
  <si>
    <t>Menentukan transaksi dengan pihak berelasi dan alokasi manfaat kepada pemegang saham</t>
  </si>
  <si>
    <t>Dikendalikan oleh Direksi dan pemegang saham pengendali.</t>
  </si>
  <si>
    <t>Melikuidasi perseroan dan menentukan pembagian hasil likuidasi</t>
  </si>
  <si>
    <t>Kuorum dan keputusan 3/4 bagian — UUPT Pasal 89 dan Pasal 142.</t>
  </si>
  <si>
    <t>Meminta diselenggarakannya RUPS dan mengajukan mata acara rapat</t>
  </si>
  <si>
    <t>Hak pemegang saham dengan kepemilikan paling sedikit 1/10 bagian — UUPT Pasal 79 ayat (2).</t>
  </si>
  <si>
    <t>Mengajukan gugatan terhadap Direksi/Dewan Komisaris dan meminta pemeriksaan perseroan</t>
  </si>
  <si>
    <t>Hak pemegang saham paling sedikit 1/10 bagian — UUPT Pasal 97 ayat (6), Pasal 114 ayat (6) dan Pasal 138 ayat (3).</t>
  </si>
  <si>
    <t>Meminta perseroan membeli sahamnya dengan harga wajar apabila dirugikan oleh tindakan tertentu</t>
  </si>
  <si>
    <t>Hak setiap pemegang saham — UUPT Pasal 62; efektivitasnya bergantung pada kemampuan keuangan perseroan.</t>
  </si>
  <si>
    <t>JUMLAH BOBOT DAN INDEKS DERAJAT PENGENDALIAN</t>
  </si>
  <si>
    <t>Indeks 0% berarti tidak memiliki atribut pengendalian sama sekali; 100% berarti memiliki pengendalian penuh.</t>
  </si>
  <si>
    <t>Skor: 1 = dimiliki penuh; 0,5 = dimiliki sebagian; 0 = tidak dimiliki.</t>
  </si>
  <si>
    <t>INDEKS DERAJAT PENGENDALIAN YANG DIMILIKI</t>
  </si>
  <si>
    <t>Semakin tinggi indeks, semakin kecil DLOC yang diterapkan.</t>
  </si>
  <si>
    <t>D.  RUJUKAN AMBANG BATAS KEPEMILIKAN MENURUT UU NO. 40 TAHUN 2007 TENTANG PERSEROAN TERBATAS</t>
  </si>
  <si>
    <t>Kewenangan / Hak Pemegang Saham</t>
  </si>
  <si>
    <t>Ambang Batas</t>
  </si>
  <si>
    <t>Kepemilikan
yang Dinilai</t>
  </si>
  <si>
    <t>Rujukan Pasal</t>
  </si>
  <si>
    <t>Meminta diselenggarakannya RUPS</t>
  </si>
  <si>
    <t>UU-1</t>
  </si>
  <si>
    <t>Pasal 79 ayat (2)</t>
  </si>
  <si>
    <t>Mengajukan gugatan terhadap Direksi atau Dewan Komisaris</t>
  </si>
  <si>
    <t>Pasal 97 ayat (6) dan Pasal 114 ayat (6)</t>
  </si>
  <si>
    <t>Mengajukan permohonan pemeriksaan terhadap perseroan</t>
  </si>
  <si>
    <t>Pasal 138 ayat (3)</t>
  </si>
  <si>
    <t>Kuorum kehadiran dan keputusan RUPS pada umumnya</t>
  </si>
  <si>
    <t>Pasal 86 dan Pasal 87</t>
  </si>
  <si>
    <t>Kuorum kehadiran dan keputusan perubahan Anggaran Dasar</t>
  </si>
  <si>
    <t>Pasal 88</t>
  </si>
  <si>
    <t>Kuorum kehadiran dan keputusan penggabungan, peleburan, pengambilalihan, pemisahan, pengajuan kepailitan, perpanjangan jangka waktu dan pembubaran</t>
  </si>
  <si>
    <t>Pasal 89</t>
  </si>
  <si>
    <t>Kemampuan memblokir keputusan perubahan Anggaran Dasar</t>
  </si>
  <si>
    <t>Pasal 88 — lebih dari 1/3 bagian</t>
  </si>
  <si>
    <t>Kemampuan memblokir keputusan sebagaimana Pasal 89</t>
  </si>
  <si>
    <t>Pasal 89 — lebih dari 1/4 bagian</t>
  </si>
  <si>
    <t>Tabel di atas bersifat rujukan dan dihitung otomatis dari persentase kepemilikan pada Sheet Input. Anggaran Dasar perseroan dapat menetapkan kuorum yang lebih besar dari ketentuan undang-undang; penilai wajib memeriksa Anggaran Dasar terakhir dan perjanjian antar pemegang saham (shareholders agreement) yang dapat memberi hak istimewa atau membatasi hak pemegang saham tertentu.</t>
  </si>
  <si>
    <t>E.  PERHITUNGAN DAN KESIMPULAN DLOC</t>
  </si>
  <si>
    <t>Premi pengendali yang digunakan</t>
  </si>
  <si>
    <t>Bagian B — median transaksi pembanding.</t>
  </si>
  <si>
    <t>DLOC maksimum (tanpa atribut pengendalian sama sekali)</t>
  </si>
  <si>
    <t>Indeks derajat pengendalian yang dimiliki</t>
  </si>
  <si>
    <t>Bagian C — hasil analisis atribut pengendalian.</t>
  </si>
  <si>
    <t>Faktor penyesuaian atribut pengendalian</t>
  </si>
  <si>
    <t>Semakin banyak atribut pengendalian yang dimiliki, semakin kecil faktor ini.</t>
  </si>
  <si>
    <t>DLOC terindikasi sebelum pembulatan</t>
  </si>
  <si>
    <t>DLOC maksimum × faktor penyesuaian atribut pengendalian.</t>
  </si>
  <si>
    <t>KESIMPULAN — DLOC TERINDIKASI</t>
  </si>
  <si>
    <t>Nilai ini tertaut otomatis ke Sheet Input. Apabila kepemilikan yang dinilai bersifat pengendali, DLOC yang diterapkan secara otomatis menjadi 0%.</t>
  </si>
  <si>
    <t>Status penerapan pada perhitungan nilai</t>
  </si>
  <si>
    <t>CATATAN PENTING MENGENAI URUTAN DAN KONSISTENSI:  DLOC hanya diterapkan apabila indikasi nilai dihasilkan pada basis kepentingan pengendali — sebagaimana halnya Metode Penyesuaian Aset Bersih — dan objek penilaian merupakan kepentingan minoritas. Penerapan DLOC atas indikasi nilai yang sudah berbasis minoritas akan menimbulkan diskon berganda. Sebaliknya, apabila objek penilaian adalah kepentingan pengendali, tidak boleh diterapkan DLOC. Penilai wajib menyatakan secara tegas dalam laporan basis nilai yang dihasilkan oleh metode yang digunakan dan alasan penerapan atau tidak diterapkannya setiap diskon.</t>
  </si>
  <si>
    <t>SHEET 7 — REFERENSI STANDAR, SUMBER DATA, ASUMSI DAN KONDISI PEMBATAS</t>
  </si>
  <si>
    <t>Bagian tidak terpisahkan dari kertas kerja Penilaian dengan Metode Penyesuaian Aset Bersih</t>
  </si>
  <si>
    <t>Penilai wajib memastikan edisi dan nomor standar serta peraturan yang berlaku pada tanggal penugasan dan tanggal laporan.</t>
  </si>
  <si>
    <t>A.  DASAR STANDAR, PERATURAN DAN RUJUKAN TEKNIS</t>
  </si>
  <si>
    <t>Rujukan</t>
  </si>
  <si>
    <t>Keterangan Penerapan dalam Kertas Kerja Ini</t>
  </si>
  <si>
    <t>Catatan Verifikasi Penilai</t>
  </si>
  <si>
    <t>Standar Penilaian Indonesia (SPI) — KPUP</t>
  </si>
  <si>
    <t>Konsep dan Prinsip Umum Penilaian: definisi Nilai Pasar, premis nilai, dan prinsip dasar yang mendasari seluruh proses penilaian.</t>
  </si>
  <si>
    <t>SPI 101 — Lingkup Penugasan</t>
  </si>
  <si>
    <t>Menjadi dasar penyusunan Sheet Input Bagian A: identifikasi penilai, pemberi tugas, pengguna laporan, objek penilaian, dasar nilai, tanggal penilaian, dan tingkat kedalaman investigasi.</t>
  </si>
  <si>
    <t>SPI 102 — Implementasi</t>
  </si>
  <si>
    <t>Mengatur pelaksanaan penilaian, kecukupan investigasi, verifikasi data dan dokumentasi kertas kerja.</t>
  </si>
  <si>
    <t>SPI 103 — Pelaporan Penilaian</t>
  </si>
  <si>
    <t>Mengatur muatan minimum laporan penilaian, termasuk pengungkapan pendekatan yang digunakan dan tidak digunakan beserta alasannya.</t>
  </si>
  <si>
    <t>Standar Penilaian Usaha dalam SPI yang berlaku</t>
  </si>
  <si>
    <t>Mengatur penilaian entitas usaha dan kepentingan usaha, termasuk pemilihan pendekatan penilaian serta penerapan premi dan diskon (DLOC dan DLOM).</t>
  </si>
  <si>
    <t>Kode Etik Penilai Indonesia (KEPI)</t>
  </si>
  <si>
    <t>Independensi, objektivitas, kompetensi, kerahasiaan dan perilaku profesional penilai.</t>
  </si>
  <si>
    <t>Peraturan Menteri Keuangan mengenai Penilai Publik</t>
  </si>
  <si>
    <t>Mengatur izin, klasifikasi dan kewajiban Penilai Publik serta Kantor Jasa Penilai Publik.</t>
  </si>
  <si>
    <t>Peraturan Bapepam-LK No. VIII.C.3 dan ketentuan OJK terkait</t>
  </si>
  <si>
    <t>Berlaku apabila penugasan dilakukan untuk kepentingan pasar modal — pedoman penilaian dan penyajian laporan penilaian usaha.</t>
  </si>
  <si>
    <t>Undang-Undang No. 40 Tahun 2007 tentang Perseroan Terbatas</t>
  </si>
  <si>
    <t>Dasar analisis atribut pengendalian dan ambang batas kepemilikan pada Sheet DLOC Bagian C dan D.</t>
  </si>
  <si>
    <t>Undang-Undang No. 7 Tahun 2021 (Harmonisasi Peraturan Perpajakan)</t>
  </si>
  <si>
    <t>Dasar tarif Pajak Penghasilan Badan yang digunakan pada perhitungan pajak tangguhan atas surplus revaluasi.</t>
  </si>
  <si>
    <t>Peraturan Pemerintah No. 34 Tahun 2016</t>
  </si>
  <si>
    <t>Rujukan alternatif Pajak Penghasilan final atas pengalihan hak atas tanah dan/atau bangunan, apabila premis nilai adalah penjualan aset.</t>
  </si>
  <si>
    <t>Standar Akuntansi Keuangan (SAK) yang berlaku</t>
  </si>
  <si>
    <t>Dasar penyajian laporan keuangan yang menjadi titik awal penyesuaian pada Sheet Neraca.</t>
  </si>
  <si>
    <t>Literatur penilaian usaha yang diakui secara internasional</t>
  </si>
  <si>
    <t>Rujukan metodologi DLOM dan DLOC: studi saham terestriksi, studi pre-IPO, model opsi Chaffe (1993), Longstaff (1995) dan Finnerty (2012), serta faktor Mandelbaum.</t>
  </si>
  <si>
    <t>PENTING:  Penomoran dan edisi Standar Penilaian Indonesia dapat berubah. Penilai wajib memverifikasi nomor, judul dan edisi standar yang berlaku pada tanggal penugasan, serta menyesuaikan kutipan dalam laporan penilaian. Rujukan pada tabel di atas disusun sebagai kerangka kerja dan bukan pengganti pemeriksaan atas teks standar yang berlaku.</t>
  </si>
  <si>
    <t>B.  INDEKS BERKAS PENDUKUNG (REFERENCING)</t>
  </si>
  <si>
    <t>Kode</t>
  </si>
  <si>
    <t>Nama Berkas Pendukung</t>
  </si>
  <si>
    <t>Isi dan Prosedur yang Didokumentasikan</t>
  </si>
  <si>
    <t>Status / Lokasi Berkas</t>
  </si>
  <si>
    <t>Rekening koran, rekonsiliasi bank, konfirmasi bank per tanggal penilaian.</t>
  </si>
  <si>
    <t>Piutang usaha dan piutang lain-lain</t>
  </si>
  <si>
    <t>Daftar umur piutang, analisis ketertagihan, riwayat penagihan, konfirmasi saldo.</t>
  </si>
  <si>
    <t>Pajak dibayar di muka dan uang muka</t>
  </si>
  <si>
    <t>SPT Masa dan Tahunan, bukti potong, kontrak dan bukti pembayaran uang muka.</t>
  </si>
  <si>
    <t>Laporan keuangan entitas asosiasi, akta kepemilikan, perhitungan nilai wajar tersendiri.</t>
  </si>
  <si>
    <t>Aset takberwujud dan aset lain-lain</t>
  </si>
  <si>
    <t>Daftar aset, dasar amortisasi, analisis keterpisahan dan kemampuan pengalihan.</t>
  </si>
  <si>
    <t>Perpajakan</t>
  </si>
  <si>
    <t>Rekonsiliasi fiskal, perhitungan pajak tangguhan, dasar kebijakan pajak atas surplus revaluasi.</t>
  </si>
  <si>
    <t>Liabilitas usaha, akrual dan uang muka pelanggan</t>
  </si>
  <si>
    <t>Daftar utang, PPJB, konfirmasi pihak ketiga, pengujian kelengkapan liabilitas.</t>
  </si>
  <si>
    <t>Utang bank dan fasilitas kredit</t>
  </si>
  <si>
    <t>Perjanjian kredit, jadwal amortisasi, konfirmasi bank, analisis kesetaraan suku bunga terhadap pasar.</t>
  </si>
  <si>
    <t>Laporan aktuaris independen per tanggal penilaian beserta asumsi aktuarialnya.</t>
  </si>
  <si>
    <t>Liabilitas kontinjensi dan perkara hukum</t>
  </si>
  <si>
    <t>Opini konsultan hukum, dokumen perkara, penilaian probabilitas dan estimasi terbaik.</t>
  </si>
  <si>
    <t>Ekuitas dan struktur kepemilikan</t>
  </si>
  <si>
    <t>Akta pendirian dan perubahannya, daftar pemegang saham, perjanjian antar pemegang saham.</t>
  </si>
  <si>
    <t>Laporan penilaian persediaan real estat</t>
  </si>
  <si>
    <t>Laporan Penilai Properti berizin — unit siap jual, Pendekatan Pasar.</t>
  </si>
  <si>
    <t>Laporan penilaian tanah untuk pengembangan</t>
  </si>
  <si>
    <t>Laporan Penilai Properti berizin — land bank, Pendekatan Pasar, termasuk analisis data pembanding.</t>
  </si>
  <si>
    <t>Laporan penilaian properti investasi</t>
  </si>
  <si>
    <t>Laporan Penilai Properti berizin — Pendekatan Pendapatan, asumsi tingkat hunian dan tingkat kapitalisasi.</t>
  </si>
  <si>
    <t>Laporan penilaian tanah dan bangunan operasional</t>
  </si>
  <si>
    <t>Laporan Penilai Properti berizin — Pendekatan Pasar dan Pendekatan Biaya.</t>
  </si>
  <si>
    <t>Laporan penilaian mesin, peralatan dan kendaraan</t>
  </si>
  <si>
    <t>Laporan Penilai Properti berizin bidang mesin dan peralatan.</t>
  </si>
  <si>
    <t>Studi saham terestriksi</t>
  </si>
  <si>
    <t>Ringkasan dan sumber setiap studi yang dikutip pada Sheet DLOM Bagian B.</t>
  </si>
  <si>
    <t>Studi transaksi sebelum penawaran umum perdana</t>
  </si>
  <si>
    <t>Ringkasan dan sumber setiap studi yang dikutip pada Sheet DLOM Bagian C.</t>
  </si>
  <si>
    <t>Parameter model opsi</t>
  </si>
  <si>
    <t>Data volatilitas perusahaan pembanding, imbal hasil SBN, dasar estimasi jangka waktu likuiditas.</t>
  </si>
  <si>
    <t>Analisis faktor kualitatif</t>
  </si>
  <si>
    <t>Dokumentasi pertimbangan penilai atas setiap faktor beserta bukti pendukungnya.</t>
  </si>
  <si>
    <t>Pembobotan hasil DLOM</t>
  </si>
  <si>
    <t>Memorandum pertimbangan profesional atas pembobotan setiap kelompok bukti.</t>
  </si>
  <si>
    <t>Data premi pengendali</t>
  </si>
  <si>
    <t>Sumber data transaksi pembanding, uji kesebandingan, analisis unsur sinergi khusus.</t>
  </si>
  <si>
    <t>Analisis atribut pengendalian</t>
  </si>
  <si>
    <t>Anggaran Dasar terakhir, perjanjian antar pemegang saham, notulen RUPS.</t>
  </si>
  <si>
    <t>Rujukan ketentuan Perseroan Terbatas</t>
  </si>
  <si>
    <t>Kutipan pasal dan analisis penerapannya terhadap objek penilaian.</t>
  </si>
  <si>
    <t>C.  ASUMSI DAN KONDISI PEMBATAS</t>
  </si>
  <si>
    <t>Penilaian dilakukan dengan premis kelangsungan usaha (going concern), kecuali dinyatakan lain pada Sheet Input.</t>
  </si>
  <si>
    <t>Seluruh informasi keuangan dan non-keuangan yang disampaikan oleh manajemen diasumsikan benar, lengkap dan dapat diandalkan. Penilai tidak melakukan audit atau verifikasi menyeluruh atas informasi tersebut.</t>
  </si>
  <si>
    <t>Nilai aset properti bersumber dari laporan penilaian yang diterbitkan oleh Penilai Properti berizin dengan tanggal penilaian yang sama. Penilai usaha tidak melakukan penilaian ulang atas aset tersebut.</t>
  </si>
  <si>
    <t>Diasumsikan tidak terdapat liabilitas tersembunyi, sengketa kepemilikan aset, atau pembebanan yang belum diungkapkan, selain yang telah diperhitungkan dalam kertas kerja ini.</t>
  </si>
  <si>
    <t>Diasumsikan seluruh perizinan dan hak atas tanah dalam keadaan sah, berlaku dan dapat diperpanjang secara wajar.</t>
  </si>
  <si>
    <t>Kesimpulan nilai hanya berlaku pada tanggal penilaian. Peristiwa setelah tanggal penilaian tidak diperhitungkan kecuali diungkapkan secara khusus.</t>
  </si>
  <si>
    <t>Kesimpulan nilai hanya berlaku untuk tujuan yang dinyatakan dan tidak boleh digunakan untuk tujuan lain tanpa persetujuan tertulis penilai.</t>
  </si>
  <si>
    <t>Nilai yang disimpulkan bukan merupakan jaminan bahwa transaksi akan terjadi pada nilai tersebut.</t>
  </si>
  <si>
    <t>Penilai tidak memiliki kepentingan finansial, baik saat ini maupun yang diharapkan di masa depan, atas objek penilaian, serta tidak memiliki hubungan yang dapat mempengaruhi independensi.</t>
  </si>
  <si>
    <t>Imbalan jasa penilaian tidak dikaitkan dengan besaran nilai yang dilaporkan maupun dengan terjadinya suatu transaksi.</t>
  </si>
  <si>
    <t>Kertas kerja ini bersifat rahasia dan hanya diperuntukkan bagi pemberi tugas dan pengguna laporan yang disebutkan.</t>
  </si>
  <si>
    <t>D.  DAFTAR PERIKSA KEPATUHAN KERTAS KERJA</t>
  </si>
  <si>
    <t>Butir Pemeriksaan</t>
  </si>
  <si>
    <t>Sudah / Belum</t>
  </si>
  <si>
    <t>Lingkup penugasan lengkap</t>
  </si>
  <si>
    <t>Seluruh unsur SPI 101 telah terisi pada Sheet Input Bagian A, termasuk dasar nilai dan tanggal penilaian.</t>
  </si>
  <si>
    <t>Uji silang neraca seimbang</t>
  </si>
  <si>
    <t>Selisih uji silang pada Sheet Neraca bernilai nol.</t>
  </si>
  <si>
    <t>Setiap penyesuaian memiliki dasar</t>
  </si>
  <si>
    <t>Seluruh angka pada kolom Penyesuaian di Sheet Neraca memiliki uraian dasar dan kode berkas pendukung.</t>
  </si>
  <si>
    <t>Laporan penilaian properti tersedia dan mutakhir</t>
  </si>
  <si>
    <t>Tanggal penilaian properti sama dengan tanggal penilaian usaha; penilai properti memiliki izin yang sesuai.</t>
  </si>
  <si>
    <t>Kebijakan pajak konsisten</t>
  </si>
  <si>
    <t>Perlakuan pajak atas surplus revaluasi konsisten dengan premis nilai yang digunakan dan telah diungkapkan.</t>
  </si>
  <si>
    <t>Basis nilai setiap metode dinyatakan</t>
  </si>
  <si>
    <t>Dinyatakan bahwa Metode Penyesuaian Aset Bersih menghasilkan basis kepentingan pengendali dan dapat dipasarkan.</t>
  </si>
  <si>
    <t>Diskon tidak berganda</t>
  </si>
  <si>
    <t>DLOC hanya diterapkan atas kepentingan minoritas; tidak terdapat penerapan diskon berganda.</t>
  </si>
  <si>
    <t>Asumsi model opsi didukung bukti</t>
  </si>
  <si>
    <t>Volatilitas dan jangka waktu likuiditas didukung data pembanding dan analisis yang terdokumentasi.</t>
  </si>
  <si>
    <t>Pembobotan dijelaskan</t>
  </si>
  <si>
    <t>Alasan pembobotan setiap kelompok bukti DLOM tertuang dalam memorandum pertimbangan penilai.</t>
  </si>
  <si>
    <t>Uji kewajaran dilakukan</t>
  </si>
  <si>
    <t>Hasil penilaian diuji terhadap indikator pasar yang relevan dan hasilnya didokumentasikan.</t>
  </si>
  <si>
    <t>Analisis sensitivitas tersedia</t>
  </si>
  <si>
    <t>Sensitivitas terhadap asumsi utama telah dihitung dan diungkapkan.</t>
  </si>
  <si>
    <t>Reviu independen dilakukan</t>
  </si>
  <si>
    <t>Kertas kerja telah direviu oleh penilai lain dan disetujui oleh Penilai Publik penanggung jawab.</t>
  </si>
  <si>
    <t>Pengungkapan pendekatan yang tidak digunakan</t>
  </si>
  <si>
    <t>Alasan tidak digunakannya Pendekatan Pendapatan dan Pendekatan Pasar telah diungkapkan dalam laporan.</t>
  </si>
  <si>
    <t>PERNYATAAN PENILAI:  Analisis, pendapat dan kesimpulan yang tertuang dalam kertas kerja ini disusun sesuai dengan Standar Penilaian Indonesia dan Kode Etik Penilai Indonesia. Penilai telah melakukan penelaahan atas objek penilaian, tidak memiliki kepentingan atas objek penilaian, dan imbalan jasa tidak dikaitkan dengan besaran nilai yang dilaporkan. Kertas kerja ini merupakan dokumen internal yang wajib disimpan sesuai ketentuan penyimpanan dokumen Kantor Jasa Penilai Publik.</t>
  </si>
  <si>
    <t>PT ABC  —  Indikasi Nilai Pasar Kepentingan Saham per 31 Desember 2025</t>
  </si>
  <si>
    <t>Penilaian Kepentingan Saham PT ABC</t>
  </si>
  <si>
    <t>PT ABC</t>
  </si>
  <si>
    <t>PT ABC  —  Laporan Laba Rugi dan Penghasilan Komprehensif Lain untuk tahun yang berakhir 31 Desember 2023–2025 (Audited)</t>
  </si>
  <si>
    <t>PT ABC  —  Laporan Posisi Keuangan per 31 Desember 2025 (Audited) dan Penyesuaian ke Nilai Pasar / Nilai Wajar</t>
  </si>
  <si>
    <t>Discount for Lack of Marketability — PT ABC per 31 Desember 2025</t>
  </si>
  <si>
    <t>Discount for Lack of Control — PT ABC per 31 Desember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</si>
</sst>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
    <numFmt numFmtId="167" formatCode="0.00\x"/>
    <numFmt numFmtId="168" formatCode="\+0.0%;\-0.0%;0.0%"/>
  </numFmts>
  <fonts count="24" x14ac:knownFonts="1">
    <font>
      <sz val="11"/>
      <color theme="1"/>
      <name val="Calibri"/>
      <family val="2"/>
      <charset val="1"/>
    </font>
    <font>
      <b/>
      <sz val="13"/>
      <color rgb="FF1F3864"/>
      <name val="Arial"/>
      <charset val="1"/>
    </font>
    <font>
      <b/>
      <sz val="10"/>
      <color rgb="FF000000"/>
      <name val="Arial"/>
      <charset val="1"/>
    </font>
    <font>
      <i/>
      <sz val="9"/>
      <color rgb="FF595959"/>
      <name val="Arial"/>
      <charset val="1"/>
    </font>
    <font>
      <b/>
      <sz val="10"/>
      <color rgb="FFFFFFFF"/>
      <name val="Arial"/>
      <charset val="1"/>
    </font>
    <font>
      <sz val="10"/>
      <color rgb="FF000000"/>
      <name val="Arial"/>
      <charset val="1"/>
    </font>
    <font>
      <sz val="10"/>
      <color rgb="FF0000FF"/>
      <name val="Arial"/>
      <charset val="1"/>
    </font>
    <font>
      <sz val="10"/>
      <color rgb="FF008000"/>
      <name val="Arial"/>
      <charset val="1"/>
    </font>
    <font>
      <b/>
      <sz val="11"/>
      <color rgb="FF008000"/>
      <name val="Arial"/>
      <charset val="1"/>
    </font>
    <font>
      <b/>
      <sz val="10"/>
      <color rgb="FF0000FF"/>
      <name val="Arial"/>
      <charset val="1"/>
    </font>
    <font>
      <b/>
      <sz val="10"/>
      <color rgb="FF008000"/>
      <name val="Arial"/>
      <charset val="1"/>
    </font>
    <font>
      <b/>
      <sz val="9"/>
      <color rgb="FFFFFFFF"/>
      <name val="Arial"/>
      <charset val="1"/>
    </font>
    <font>
      <b/>
      <sz val="10"/>
      <color rgb="FF1F3864"/>
      <name val="Arial"/>
      <charset val="1"/>
    </font>
    <font>
      <i/>
      <sz val="9"/>
      <color rgb="FF404040"/>
      <name val="Arial"/>
      <charset val="1"/>
    </font>
    <font>
      <b/>
      <sz val="11"/>
      <color rgb="FF000000"/>
      <name val="Arial"/>
      <charset val="1"/>
    </font>
    <font>
      <b/>
      <sz val="9"/>
      <color rgb="FF1F3864"/>
      <name val="Arial"/>
      <charset val="1"/>
    </font>
    <font>
      <sz val="9"/>
      <color rgb="FF808080"/>
      <name val="Arial"/>
      <charset val="1"/>
    </font>
    <font>
      <sz val="9"/>
      <color rgb="FF0000FF"/>
      <name val="Arial"/>
      <charset val="1"/>
    </font>
    <font>
      <sz val="10"/>
      <name val="Arial"/>
      <family val="2"/>
    </font>
    <font>
      <b/>
      <sz val="9"/>
      <color rgb="FF008000"/>
      <name val="Arial"/>
      <charset val="1"/>
    </font>
    <font>
      <b/>
      <sz val="12"/>
      <color rgb="FF000000"/>
      <name val="Arial"/>
      <charset val="1"/>
    </font>
    <font>
      <sz val="9"/>
      <color rgb="FF000000"/>
      <name val="Arial"/>
      <charset val="1"/>
    </font>
    <font>
      <i/>
      <sz val="10"/>
      <color rgb="FF000000"/>
      <name val="Arial"/>
      <charset val="1"/>
    </font>
    <font>
      <b/>
      <sz val="9"/>
      <color rgb="FF0000FF"/>
      <name val="Arial"/>
      <charset val="1"/>
    </font>
  </fonts>
  <fills count="9">
    <fill>
      <patternFill patternType="none"/>
    </fill>
    <fill>
      <patternFill patternType="gray125"/>
    </fill>
    <fill>
      <patternFill patternType="solid">
        <fgColor rgb="FF1F3864"/>
        <bgColor rgb="FF333399"/>
      </patternFill>
    </fill>
    <fill>
      <patternFill patternType="solid">
        <fgColor rgb="FF8EA9DB"/>
        <bgColor rgb="FFA6A6A6"/>
      </patternFill>
    </fill>
    <fill>
      <patternFill patternType="solid">
        <fgColor rgb="FFE2EFDA"/>
        <bgColor rgb="FFF2F2F2"/>
      </patternFill>
    </fill>
    <fill>
      <patternFill patternType="solid">
        <fgColor rgb="FFFCE4D6"/>
        <bgColor rgb="FFFFF2CC"/>
      </patternFill>
    </fill>
    <fill>
      <patternFill patternType="solid">
        <fgColor rgb="FFFFF2CC"/>
        <bgColor rgb="FFFCE4D6"/>
      </patternFill>
    </fill>
    <fill>
      <patternFill patternType="solid">
        <fgColor rgb="FFD9E2F3"/>
        <bgColor rgb="FFE2EFDA"/>
      </patternFill>
    </fill>
    <fill>
      <patternFill patternType="solid">
        <fgColor rgb="FFF2F2F2"/>
        <bgColor rgb="FFE2EFDA"/>
      </patternFill>
    </fill>
  </fills>
  <borders count="5">
    <border>
      <left/>
      <right/>
      <top/>
      <bottom/>
      <diagonal/>
    </border>
    <border>
      <left/>
      <right/>
      <top/>
      <bottom style="medium">
        <color rgb="FF1F3864"/>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medium">
        <color rgb="FF1F3864"/>
      </top>
      <bottom style="thin">
        <color rgb="FFA6A6A6"/>
      </bottom>
      <diagonal/>
    </border>
    <border>
      <left style="thin">
        <color rgb="FFA6A6A6"/>
      </left>
      <right style="thin">
        <color rgb="FFA6A6A6"/>
      </right>
      <top style="medium">
        <color rgb="FF1F3864"/>
      </top>
      <bottom style="double">
        <color rgb="FF1F3864"/>
      </bottom>
      <diagonal/>
    </border>
  </borders>
  <cellStyleXfs count="1">
    <xf numFmtId="0" fontId="0" fillId="0" borderId="0"/>
  </cellStyleXfs>
  <cellXfs count="157">
    <xf numFmtId="0" fontId="0" fillId="0" borderId="0" xfId="0"/>
    <xf numFmtId="0" fontId="5" fillId="0" borderId="2" xfId="0" applyFont="1" applyBorder="1" applyAlignment="1">
      <alignment horizontal="left" vertical="center" indent="1"/>
    </xf>
    <xf numFmtId="165" fontId="7" fillId="0" borderId="2" xfId="0" applyNumberFormat="1" applyFont="1" applyBorder="1" applyAlignment="1">
      <alignment horizontal="right" vertical="center"/>
    </xf>
    <xf numFmtId="164" fontId="7" fillId="0" borderId="2" xfId="0" applyNumberFormat="1" applyFont="1" applyBorder="1" applyAlignment="1">
      <alignment horizontal="right" vertical="center"/>
    </xf>
    <xf numFmtId="0" fontId="4" fillId="3" borderId="2" xfId="0" applyFont="1" applyFill="1" applyBorder="1" applyAlignment="1">
      <alignment horizontal="center" vertical="center"/>
    </xf>
    <xf numFmtId="0" fontId="0" fillId="0" borderId="1" xfId="0" applyBorder="1"/>
    <xf numFmtId="0" fontId="5" fillId="0" borderId="2" xfId="0" applyFont="1" applyBorder="1" applyAlignment="1">
      <alignment vertical="center"/>
    </xf>
    <xf numFmtId="0" fontId="2" fillId="0" borderId="2" xfId="0" applyFont="1" applyBorder="1" applyAlignment="1">
      <alignment horizontal="left" vertical="center" indent="1"/>
    </xf>
    <xf numFmtId="0" fontId="3" fillId="0" borderId="2" xfId="0" applyFont="1" applyBorder="1" applyAlignment="1">
      <alignment horizontal="left" vertical="center" indent="1"/>
    </xf>
    <xf numFmtId="0" fontId="2" fillId="4" borderId="2" xfId="0" applyFont="1" applyFill="1" applyBorder="1" applyAlignment="1">
      <alignment horizontal="left" vertical="center" indent="1"/>
    </xf>
    <xf numFmtId="0" fontId="3" fillId="4" borderId="2" xfId="0" applyFont="1" applyFill="1" applyBorder="1" applyAlignment="1">
      <alignment horizontal="left" vertical="center" indent="1"/>
    </xf>
    <xf numFmtId="0" fontId="5" fillId="0" borderId="2" xfId="0" applyFont="1" applyBorder="1" applyAlignment="1">
      <alignment horizontal="left" vertical="center" wrapText="1" indent="1"/>
    </xf>
    <xf numFmtId="0" fontId="6" fillId="6" borderId="2" xfId="0" applyFont="1" applyFill="1" applyBorder="1" applyAlignment="1">
      <alignment horizontal="left" vertical="center" wrapText="1" indent="1"/>
    </xf>
    <xf numFmtId="0" fontId="3" fillId="0" borderId="2" xfId="0" applyFont="1" applyBorder="1" applyAlignment="1">
      <alignment horizontal="center" vertical="center"/>
    </xf>
    <xf numFmtId="0" fontId="3" fillId="0" borderId="2" xfId="0" applyFont="1" applyBorder="1" applyAlignment="1">
      <alignment horizontal="left" vertical="center" wrapText="1" indent="1"/>
    </xf>
    <xf numFmtId="164" fontId="6" fillId="6" borderId="2" xfId="0" applyNumberFormat="1" applyFont="1" applyFill="1" applyBorder="1" applyAlignment="1">
      <alignment horizontal="right" vertical="center"/>
    </xf>
    <xf numFmtId="164" fontId="5" fillId="0" borderId="2" xfId="0" applyNumberFormat="1" applyFont="1" applyBorder="1" applyAlignment="1">
      <alignment horizontal="right" vertical="center"/>
    </xf>
    <xf numFmtId="165" fontId="5" fillId="0" borderId="2" xfId="0" applyNumberFormat="1" applyFont="1" applyBorder="1" applyAlignment="1">
      <alignment horizontal="right" vertical="center"/>
    </xf>
    <xf numFmtId="165" fontId="6" fillId="6" borderId="2" xfId="0" applyNumberFormat="1" applyFont="1" applyFill="1" applyBorder="1" applyAlignment="1">
      <alignment horizontal="right" vertical="center"/>
    </xf>
    <xf numFmtId="0" fontId="5" fillId="4" borderId="2" xfId="0" applyFont="1" applyFill="1" applyBorder="1" applyAlignment="1">
      <alignment vertical="center"/>
    </xf>
    <xf numFmtId="0" fontId="2" fillId="4" borderId="2" xfId="0" applyFont="1" applyFill="1" applyBorder="1" applyAlignment="1">
      <alignment horizontal="left" vertical="center" wrapText="1" indent="1"/>
    </xf>
    <xf numFmtId="165" fontId="2" fillId="4" borderId="2" xfId="0" applyNumberFormat="1" applyFont="1" applyFill="1" applyBorder="1" applyAlignment="1">
      <alignment horizontal="right" vertical="center"/>
    </xf>
    <xf numFmtId="0" fontId="3" fillId="4" borderId="2" xfId="0" applyFont="1" applyFill="1" applyBorder="1" applyAlignment="1">
      <alignment horizontal="center" vertical="center"/>
    </xf>
    <xf numFmtId="0" fontId="3" fillId="4" borderId="2" xfId="0" applyFont="1" applyFill="1" applyBorder="1" applyAlignment="1">
      <alignment horizontal="left" vertical="center" wrapText="1" indent="1"/>
    </xf>
    <xf numFmtId="4" fontId="6" fillId="6" borderId="2" xfId="0" applyNumberFormat="1" applyFont="1" applyFill="1" applyBorder="1" applyAlignment="1">
      <alignment horizontal="right" vertical="center"/>
    </xf>
    <xf numFmtId="0" fontId="9" fillId="6" borderId="2" xfId="0" applyFont="1" applyFill="1" applyBorder="1" applyAlignment="1">
      <alignment horizontal="left" vertical="center" indent="1"/>
    </xf>
    <xf numFmtId="0" fontId="10" fillId="0" borderId="2" xfId="0" applyFont="1" applyBorder="1" applyAlignment="1">
      <alignment horizontal="left" vertical="center" indent="1"/>
    </xf>
    <xf numFmtId="0" fontId="2" fillId="5" borderId="2" xfId="0" applyFont="1" applyFill="1" applyBorder="1" applyAlignment="1">
      <alignment horizontal="left" vertical="center" indent="1"/>
    </xf>
    <xf numFmtId="0" fontId="11" fillId="3" borderId="2" xfId="0" applyFont="1" applyFill="1" applyBorder="1" applyAlignment="1">
      <alignment horizontal="center" vertical="center" wrapText="1"/>
    </xf>
    <xf numFmtId="0" fontId="5" fillId="3" borderId="2" xfId="0" applyFont="1" applyFill="1" applyBorder="1" applyAlignment="1">
      <alignment vertical="center"/>
    </xf>
    <xf numFmtId="0" fontId="5" fillId="7" borderId="2" xfId="0" applyFont="1" applyFill="1" applyBorder="1" applyAlignment="1">
      <alignment vertical="center"/>
    </xf>
    <xf numFmtId="0" fontId="12" fillId="7" borderId="2" xfId="0" applyFont="1" applyFill="1" applyBorder="1" applyAlignment="1">
      <alignment horizontal="left" vertical="center" indent="1"/>
    </xf>
    <xf numFmtId="1" fontId="5" fillId="0" borderId="2" xfId="0" applyNumberFormat="1" applyFont="1" applyBorder="1" applyAlignment="1">
      <alignment horizontal="center" vertical="center"/>
    </xf>
    <xf numFmtId="0" fontId="5" fillId="0" borderId="2" xfId="0" applyFont="1" applyBorder="1" applyAlignment="1">
      <alignment horizontal="left" vertical="center" wrapText="1" indent="2"/>
    </xf>
    <xf numFmtId="0" fontId="13" fillId="0" borderId="2" xfId="0" applyFont="1" applyBorder="1" applyAlignment="1">
      <alignment horizontal="left" vertical="center" wrapText="1" indent="1"/>
    </xf>
    <xf numFmtId="0" fontId="0" fillId="8" borderId="3" xfId="0" applyFill="1" applyBorder="1"/>
    <xf numFmtId="0" fontId="2" fillId="8" borderId="3" xfId="0" applyFont="1" applyFill="1" applyBorder="1" applyAlignment="1">
      <alignment horizontal="left" vertical="center" indent="1"/>
    </xf>
    <xf numFmtId="164" fontId="2" fillId="8" borderId="3" xfId="0" applyNumberFormat="1" applyFont="1" applyFill="1" applyBorder="1" applyAlignment="1">
      <alignment horizontal="right" vertical="center"/>
    </xf>
    <xf numFmtId="0" fontId="13" fillId="8" borderId="2" xfId="0" applyFont="1" applyFill="1" applyBorder="1" applyAlignment="1">
      <alignment horizontal="left" vertical="center" wrapText="1" indent="1"/>
    </xf>
    <xf numFmtId="0" fontId="0" fillId="4" borderId="2" xfId="0" applyFill="1" applyBorder="1"/>
    <xf numFmtId="164" fontId="2" fillId="4" borderId="2" xfId="0" applyNumberFormat="1" applyFont="1" applyFill="1" applyBorder="1" applyAlignment="1">
      <alignment horizontal="right" vertical="center"/>
    </xf>
    <xf numFmtId="0" fontId="13" fillId="4" borderId="2" xfId="0" applyFont="1" applyFill="1" applyBorder="1" applyAlignment="1">
      <alignment horizontal="left" vertical="center" wrapText="1" indent="1"/>
    </xf>
    <xf numFmtId="0" fontId="0" fillId="4" borderId="4" xfId="0" applyFill="1" applyBorder="1"/>
    <xf numFmtId="0" fontId="14" fillId="4" borderId="4" xfId="0" applyFont="1" applyFill="1" applyBorder="1" applyAlignment="1">
      <alignment horizontal="left" vertical="center" indent="1"/>
    </xf>
    <xf numFmtId="164" fontId="14" fillId="4" borderId="4" xfId="0" applyNumberFormat="1" applyFont="1" applyFill="1" applyBorder="1" applyAlignment="1">
      <alignment horizontal="right" vertical="center"/>
    </xf>
    <xf numFmtId="0" fontId="0" fillId="0" borderId="2" xfId="0" applyBorder="1"/>
    <xf numFmtId="164" fontId="2" fillId="0" borderId="2" xfId="0" applyNumberFormat="1" applyFont="1" applyBorder="1" applyAlignment="1">
      <alignment horizontal="right" vertical="center"/>
    </xf>
    <xf numFmtId="0" fontId="5" fillId="0" borderId="2" xfId="0" applyFont="1" applyBorder="1" applyAlignment="1">
      <alignment horizontal="left" vertical="center" indent="2"/>
    </xf>
    <xf numFmtId="166" fontId="5" fillId="0" borderId="2" xfId="0" applyNumberFormat="1" applyFont="1" applyBorder="1" applyAlignment="1">
      <alignment horizontal="right" vertical="center"/>
    </xf>
    <xf numFmtId="0" fontId="15" fillId="0" borderId="2" xfId="0" applyFont="1" applyBorder="1" applyAlignment="1">
      <alignment horizontal="center" vertical="center" wrapText="1"/>
    </xf>
    <xf numFmtId="0" fontId="16" fillId="0" borderId="2" xfId="0" applyFont="1" applyBorder="1" applyAlignment="1">
      <alignment horizontal="center" vertical="center"/>
    </xf>
    <xf numFmtId="0" fontId="5" fillId="4" borderId="2" xfId="0" applyFont="1" applyFill="1" applyBorder="1" applyAlignment="1">
      <alignment horizontal="left" vertical="center" indent="2"/>
    </xf>
    <xf numFmtId="0" fontId="2" fillId="4" borderId="4" xfId="0" applyFont="1" applyFill="1" applyBorder="1" applyAlignment="1">
      <alignment horizontal="left" vertical="center" indent="1"/>
    </xf>
    <xf numFmtId="164" fontId="2" fillId="4" borderId="4" xfId="0" applyNumberFormat="1" applyFont="1" applyFill="1" applyBorder="1" applyAlignment="1">
      <alignment horizontal="right" vertical="center"/>
    </xf>
    <xf numFmtId="0" fontId="11" fillId="3" borderId="2" xfId="0" applyFont="1" applyFill="1" applyBorder="1" applyAlignment="1">
      <alignment horizontal="center" vertical="center"/>
    </xf>
    <xf numFmtId="0" fontId="9" fillId="6" borderId="2" xfId="0" applyFont="1" applyFill="1" applyBorder="1" applyAlignment="1">
      <alignment horizontal="center" vertical="center"/>
    </xf>
    <xf numFmtId="0" fontId="17" fillId="0" borderId="2" xfId="0" applyFont="1" applyBorder="1" applyAlignment="1">
      <alignment horizontal="center" vertical="center"/>
    </xf>
    <xf numFmtId="164" fontId="2" fillId="5" borderId="2" xfId="0" applyNumberFormat="1" applyFont="1" applyFill="1" applyBorder="1" applyAlignment="1">
      <alignment horizontal="right" vertical="center"/>
    </xf>
    <xf numFmtId="0" fontId="16" fillId="8" borderId="2" xfId="0" applyFont="1" applyFill="1" applyBorder="1" applyAlignment="1">
      <alignment horizontal="center" vertical="center"/>
    </xf>
    <xf numFmtId="0" fontId="16" fillId="4" borderId="2" xfId="0" applyFont="1" applyFill="1" applyBorder="1" applyAlignment="1">
      <alignment horizontal="center" vertical="center"/>
    </xf>
    <xf numFmtId="0" fontId="0" fillId="8" borderId="2" xfId="0" applyFill="1" applyBorder="1"/>
    <xf numFmtId="0" fontId="2" fillId="8" borderId="2" xfId="0" applyFont="1" applyFill="1" applyBorder="1" applyAlignment="1">
      <alignment horizontal="left" vertical="center" indent="1"/>
    </xf>
    <xf numFmtId="164" fontId="2" fillId="8" borderId="2" xfId="0" applyNumberFormat="1" applyFont="1" applyFill="1" applyBorder="1" applyAlignment="1">
      <alignment horizontal="right" vertical="center"/>
    </xf>
    <xf numFmtId="0" fontId="0" fillId="5" borderId="2" xfId="0" applyFill="1" applyBorder="1"/>
    <xf numFmtId="0" fontId="10" fillId="5" borderId="2" xfId="0" applyFont="1" applyFill="1" applyBorder="1" applyAlignment="1">
      <alignment horizontal="center" vertical="center"/>
    </xf>
    <xf numFmtId="0" fontId="13" fillId="5" borderId="2" xfId="0" applyFont="1" applyFill="1" applyBorder="1" applyAlignment="1">
      <alignment horizontal="left" vertical="center" wrapText="1" indent="1"/>
    </xf>
    <xf numFmtId="0" fontId="14" fillId="4" borderId="2" xfId="0" applyFont="1" applyFill="1" applyBorder="1" applyAlignment="1">
      <alignment horizontal="left" vertical="center" indent="1"/>
    </xf>
    <xf numFmtId="164" fontId="14" fillId="4" borderId="2" xfId="0" applyNumberFormat="1" applyFont="1" applyFill="1" applyBorder="1" applyAlignment="1">
      <alignment horizontal="right" vertical="center"/>
    </xf>
    <xf numFmtId="167" fontId="2" fillId="8" borderId="2" xfId="0" applyNumberFormat="1" applyFont="1" applyFill="1" applyBorder="1" applyAlignment="1">
      <alignment horizontal="right" vertical="center"/>
    </xf>
    <xf numFmtId="1" fontId="5" fillId="8" borderId="2" xfId="0" applyNumberFormat="1" applyFont="1" applyFill="1" applyBorder="1" applyAlignment="1">
      <alignment horizontal="center" vertical="center"/>
    </xf>
    <xf numFmtId="0" fontId="2" fillId="8" borderId="2" xfId="0" applyFont="1" applyFill="1" applyBorder="1" applyAlignment="1">
      <alignment horizontal="left" vertical="center" wrapText="1" indent="1"/>
    </xf>
    <xf numFmtId="0" fontId="3" fillId="8" borderId="2" xfId="0" applyFont="1" applyFill="1" applyBorder="1" applyAlignment="1">
      <alignment horizontal="center" vertical="center"/>
    </xf>
    <xf numFmtId="0" fontId="5" fillId="8" borderId="2" xfId="0" applyFont="1" applyFill="1" applyBorder="1" applyAlignment="1">
      <alignment vertical="center"/>
    </xf>
    <xf numFmtId="1" fontId="5" fillId="4" borderId="2" xfId="0" applyNumberFormat="1" applyFont="1" applyFill="1" applyBorder="1" applyAlignment="1">
      <alignment horizontal="center" vertical="center"/>
    </xf>
    <xf numFmtId="0" fontId="14" fillId="4" borderId="2" xfId="0" applyFont="1" applyFill="1" applyBorder="1" applyAlignment="1">
      <alignment horizontal="left" vertical="center" wrapText="1" indent="1"/>
    </xf>
    <xf numFmtId="1" fontId="5" fillId="5" borderId="2" xfId="0" applyNumberFormat="1" applyFont="1" applyFill="1" applyBorder="1" applyAlignment="1">
      <alignment horizontal="center" vertical="center"/>
    </xf>
    <xf numFmtId="0" fontId="5" fillId="5" borderId="2" xfId="0" applyFont="1" applyFill="1" applyBorder="1" applyAlignment="1">
      <alignment horizontal="left" vertical="center" wrapText="1" indent="1"/>
    </xf>
    <xf numFmtId="0" fontId="3" fillId="5" borderId="2" xfId="0" applyFont="1" applyFill="1" applyBorder="1" applyAlignment="1">
      <alignment horizontal="center" vertical="center"/>
    </xf>
    <xf numFmtId="0" fontId="19" fillId="5" borderId="2" xfId="0" applyFont="1" applyFill="1" applyBorder="1" applyAlignment="1">
      <alignment horizontal="center" vertical="center"/>
    </xf>
    <xf numFmtId="0" fontId="5" fillId="5" borderId="2" xfId="0" applyFont="1" applyFill="1" applyBorder="1" applyAlignment="1">
      <alignment vertical="center"/>
    </xf>
    <xf numFmtId="167" fontId="5" fillId="0" borderId="2" xfId="0" applyNumberFormat="1" applyFont="1" applyBorder="1" applyAlignment="1">
      <alignment horizontal="right" vertical="center"/>
    </xf>
    <xf numFmtId="0" fontId="20" fillId="4" borderId="2" xfId="0" applyFont="1" applyFill="1" applyBorder="1" applyAlignment="1">
      <alignment horizontal="left" vertical="center" wrapText="1" indent="1"/>
    </xf>
    <xf numFmtId="164" fontId="20" fillId="4" borderId="2" xfId="0" applyNumberFormat="1" applyFont="1" applyFill="1" applyBorder="1" applyAlignment="1">
      <alignment horizontal="right" vertical="center"/>
    </xf>
    <xf numFmtId="0" fontId="15" fillId="7" borderId="2" xfId="0" applyFont="1" applyFill="1" applyBorder="1" applyAlignment="1">
      <alignment horizontal="center" vertical="center" wrapText="1"/>
    </xf>
    <xf numFmtId="166" fontId="4" fillId="3" borderId="2" xfId="0" applyNumberFormat="1" applyFont="1" applyFill="1" applyBorder="1" applyAlignment="1">
      <alignment horizontal="center" vertical="center"/>
    </xf>
    <xf numFmtId="164" fontId="21" fillId="0" borderId="2" xfId="0" applyNumberFormat="1" applyFont="1" applyBorder="1" applyAlignment="1">
      <alignment horizontal="right" vertical="center"/>
    </xf>
    <xf numFmtId="4" fontId="5" fillId="0" borderId="2" xfId="0" applyNumberFormat="1" applyFont="1" applyBorder="1" applyAlignment="1">
      <alignment horizontal="right" vertical="center"/>
    </xf>
    <xf numFmtId="168" fontId="4" fillId="3" borderId="2" xfId="0" applyNumberFormat="1" applyFont="1" applyFill="1" applyBorder="1" applyAlignment="1">
      <alignment horizontal="center" vertical="center"/>
    </xf>
    <xf numFmtId="0" fontId="5" fillId="4" borderId="2" xfId="0" applyFont="1" applyFill="1" applyBorder="1" applyAlignment="1">
      <alignment horizontal="left" vertical="center" wrapText="1" indent="1"/>
    </xf>
    <xf numFmtId="164" fontId="5" fillId="4" borderId="2" xfId="0" applyNumberFormat="1" applyFont="1" applyFill="1" applyBorder="1" applyAlignment="1">
      <alignment horizontal="right"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167" fontId="6" fillId="6" borderId="2" xfId="0" applyNumberFormat="1" applyFont="1" applyFill="1" applyBorder="1" applyAlignment="1">
      <alignment horizontal="right" vertical="center"/>
    </xf>
    <xf numFmtId="166" fontId="6" fillId="6" borderId="2" xfId="0" applyNumberFormat="1" applyFont="1" applyFill="1" applyBorder="1" applyAlignment="1">
      <alignment horizontal="right" vertical="center"/>
    </xf>
    <xf numFmtId="0" fontId="5" fillId="8" borderId="2" xfId="0" applyFont="1" applyFill="1" applyBorder="1" applyAlignment="1">
      <alignment horizontal="center" vertical="center"/>
    </xf>
    <xf numFmtId="166" fontId="2" fillId="8" borderId="2" xfId="0" applyNumberFormat="1" applyFont="1" applyFill="1" applyBorder="1" applyAlignment="1">
      <alignment horizontal="right" vertical="center"/>
    </xf>
    <xf numFmtId="0" fontId="5" fillId="5" borderId="2" xfId="0" applyFont="1" applyFill="1" applyBorder="1" applyAlignment="1">
      <alignment horizontal="center" vertical="center"/>
    </xf>
    <xf numFmtId="0" fontId="19" fillId="5" borderId="2" xfId="0" applyFont="1" applyFill="1" applyBorder="1" applyAlignment="1">
      <alignment horizontal="center" vertical="center" wrapText="1"/>
    </xf>
    <xf numFmtId="0" fontId="6" fillId="6" borderId="2" xfId="0" applyFont="1" applyFill="1" applyBorder="1" applyAlignment="1">
      <alignment horizontal="left" vertical="center" wrapText="1"/>
    </xf>
    <xf numFmtId="0" fontId="6" fillId="6" borderId="2" xfId="0" applyFont="1" applyFill="1" applyBorder="1" applyAlignment="1">
      <alignment horizontal="left" vertical="center"/>
    </xf>
    <xf numFmtId="0" fontId="5" fillId="4" borderId="2" xfId="0" applyFont="1" applyFill="1" applyBorder="1" applyAlignment="1">
      <alignment horizontal="center" vertical="center"/>
    </xf>
    <xf numFmtId="0" fontId="6" fillId="6" borderId="2" xfId="0" applyFont="1" applyFill="1" applyBorder="1" applyAlignment="1">
      <alignment horizontal="center" vertical="center"/>
    </xf>
    <xf numFmtId="166" fontId="2" fillId="8" borderId="3"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0" fontId="22" fillId="0" borderId="2" xfId="0" applyFont="1" applyBorder="1" applyAlignment="1">
      <alignment horizontal="center" vertical="center"/>
    </xf>
    <xf numFmtId="166" fontId="7" fillId="0" borderId="2" xfId="0" applyNumberFormat="1" applyFont="1" applyBorder="1" applyAlignment="1">
      <alignment horizontal="right" vertical="center"/>
    </xf>
    <xf numFmtId="4" fontId="7" fillId="0" borderId="2" xfId="0" applyNumberFormat="1" applyFont="1" applyBorder="1" applyAlignment="1">
      <alignment horizontal="right" vertical="center"/>
    </xf>
    <xf numFmtId="0" fontId="22" fillId="4" borderId="2" xfId="0" applyFont="1" applyFill="1" applyBorder="1" applyAlignment="1">
      <alignment horizontal="center" vertical="center"/>
    </xf>
    <xf numFmtId="0" fontId="17" fillId="4" borderId="2" xfId="0" applyFont="1" applyFill="1" applyBorder="1" applyAlignment="1">
      <alignment horizontal="center" vertical="center"/>
    </xf>
    <xf numFmtId="0" fontId="2" fillId="5" borderId="2" xfId="0" applyFont="1" applyFill="1" applyBorder="1" applyAlignment="1">
      <alignment horizontal="left" vertical="center" wrapText="1" indent="1"/>
    </xf>
    <xf numFmtId="0" fontId="22" fillId="5" borderId="2" xfId="0" applyFont="1" applyFill="1" applyBorder="1" applyAlignment="1">
      <alignment horizontal="center" vertical="center"/>
    </xf>
    <xf numFmtId="166" fontId="2" fillId="5" borderId="2" xfId="0" applyNumberFormat="1" applyFont="1" applyFill="1" applyBorder="1" applyAlignment="1">
      <alignment horizontal="right" vertical="center"/>
    </xf>
    <xf numFmtId="0" fontId="17" fillId="5" borderId="2" xfId="0" applyFont="1" applyFill="1" applyBorder="1" applyAlignment="1">
      <alignment horizontal="center" vertical="center"/>
    </xf>
    <xf numFmtId="1" fontId="6" fillId="6" borderId="2" xfId="0" applyNumberFormat="1" applyFont="1" applyFill="1" applyBorder="1" applyAlignment="1">
      <alignment horizontal="center" vertical="center"/>
    </xf>
    <xf numFmtId="4" fontId="2" fillId="8" borderId="2" xfId="0" applyNumberFormat="1" applyFont="1" applyFill="1" applyBorder="1" applyAlignment="1">
      <alignment horizontal="right" vertical="center"/>
    </xf>
    <xf numFmtId="165" fontId="2" fillId="8" borderId="2" xfId="0" applyNumberFormat="1" applyFont="1" applyFill="1" applyBorder="1" applyAlignment="1">
      <alignment horizontal="right" vertical="center"/>
    </xf>
    <xf numFmtId="0" fontId="13" fillId="8" borderId="2" xfId="0" applyFont="1" applyFill="1" applyBorder="1" applyAlignment="1">
      <alignment horizontal="left" vertical="center" indent="1"/>
    </xf>
    <xf numFmtId="165" fontId="2" fillId="8" borderId="3" xfId="0" applyNumberFormat="1" applyFont="1" applyFill="1" applyBorder="1" applyAlignment="1">
      <alignment horizontal="right" vertical="center"/>
    </xf>
    <xf numFmtId="166" fontId="14" fillId="4" borderId="2" xfId="0" applyNumberFormat="1" applyFont="1" applyFill="1" applyBorder="1" applyAlignment="1">
      <alignment horizontal="right" vertical="center"/>
    </xf>
    <xf numFmtId="4" fontId="6" fillId="6" borderId="2" xfId="0" applyNumberFormat="1" applyFont="1" applyFill="1" applyBorder="1" applyAlignment="1">
      <alignment horizontal="center" vertical="center"/>
    </xf>
    <xf numFmtId="0" fontId="10" fillId="0" borderId="2" xfId="0" applyFont="1" applyBorder="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lignment horizontal="left" vertical="center" wrapText="1" indent="1"/>
    </xf>
    <xf numFmtId="0" fontId="23" fillId="0" borderId="2" xfId="0" applyFont="1" applyBorder="1" applyAlignment="1">
      <alignment horizontal="center" vertical="center"/>
    </xf>
    <xf numFmtId="0" fontId="17" fillId="6" borderId="2" xfId="0" applyFont="1" applyFill="1" applyBorder="1" applyAlignment="1">
      <alignment horizontal="left" vertical="center" indent="1"/>
    </xf>
    <xf numFmtId="0" fontId="2"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3" fillId="5" borderId="2" xfId="0" applyFont="1" applyFill="1" applyBorder="1" applyAlignment="1">
      <alignment horizontal="left" vertical="top" wrapText="1" indent="1"/>
    </xf>
    <xf numFmtId="165" fontId="7" fillId="0" borderId="2" xfId="0" applyNumberFormat="1" applyFont="1" applyBorder="1" applyAlignment="1">
      <alignment horizontal="right" vertical="center"/>
    </xf>
    <xf numFmtId="164" fontId="8" fillId="4" borderId="2" xfId="0" applyNumberFormat="1" applyFont="1" applyFill="1" applyBorder="1" applyAlignment="1">
      <alignment horizontal="right" vertical="center"/>
    </xf>
    <xf numFmtId="0" fontId="4" fillId="2" borderId="2" xfId="0" applyFont="1" applyFill="1" applyBorder="1" applyAlignment="1">
      <alignment horizontal="left" vertical="center" indent="1"/>
    </xf>
    <xf numFmtId="0" fontId="4" fillId="3" borderId="2" xfId="0" applyFont="1" applyFill="1" applyBorder="1" applyAlignment="1">
      <alignment horizontal="center" vertical="center"/>
    </xf>
    <xf numFmtId="164" fontId="7" fillId="0" borderId="2" xfId="0" applyNumberFormat="1" applyFont="1" applyBorder="1" applyAlignment="1">
      <alignment horizontal="right" vertical="center"/>
    </xf>
    <xf numFmtId="0" fontId="6" fillId="0" borderId="2" xfId="0" applyFont="1" applyBorder="1" applyAlignment="1">
      <alignment horizontal="left" vertical="center" indent="1"/>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3" fillId="6" borderId="2" xfId="0" applyFont="1" applyFill="1" applyBorder="1" applyAlignment="1">
      <alignment horizontal="left" vertical="top" wrapText="1" indent="1"/>
    </xf>
    <xf numFmtId="0" fontId="9" fillId="6" borderId="2" xfId="0" applyFont="1" applyFill="1" applyBorder="1" applyAlignment="1">
      <alignment horizontal="center" vertical="center"/>
    </xf>
    <xf numFmtId="0" fontId="3" fillId="4" borderId="2" xfId="0" applyFont="1" applyFill="1" applyBorder="1" applyAlignment="1">
      <alignment horizontal="left" vertical="top" wrapText="1" indent="1"/>
    </xf>
    <xf numFmtId="166" fontId="10" fillId="0" borderId="2" xfId="0" applyNumberFormat="1" applyFont="1" applyBorder="1" applyAlignment="1">
      <alignment horizontal="center" vertical="center"/>
    </xf>
    <xf numFmtId="167" fontId="10" fillId="4" borderId="2" xfId="0" applyNumberFormat="1" applyFont="1" applyFill="1" applyBorder="1" applyAlignment="1">
      <alignment horizontal="center" vertical="center"/>
    </xf>
    <xf numFmtId="0" fontId="11" fillId="3" borderId="2" xfId="0" applyFont="1" applyFill="1" applyBorder="1" applyAlignment="1">
      <alignment horizontal="center" vertical="center"/>
    </xf>
    <xf numFmtId="167" fontId="10" fillId="0" borderId="2" xfId="0" applyNumberFormat="1" applyFont="1" applyBorder="1" applyAlignment="1">
      <alignment horizontal="center" vertical="center"/>
    </xf>
    <xf numFmtId="0" fontId="3" fillId="7" borderId="2" xfId="0" applyFont="1" applyFill="1" applyBorder="1" applyAlignment="1">
      <alignment horizontal="left" vertical="top" wrapText="1" indent="1"/>
    </xf>
    <xf numFmtId="0" fontId="6" fillId="6" borderId="2" xfId="0" applyFont="1" applyFill="1" applyBorder="1" applyAlignment="1">
      <alignment horizontal="left" vertical="center" indent="1"/>
    </xf>
    <xf numFmtId="0" fontId="3" fillId="0" borderId="2" xfId="0" applyFont="1" applyBorder="1" applyAlignment="1">
      <alignment horizontal="left" vertical="center" indent="1"/>
    </xf>
    <xf numFmtId="0" fontId="13" fillId="0" borderId="2" xfId="0" applyFont="1" applyBorder="1" applyAlignment="1">
      <alignment horizontal="left" vertical="center" wrapText="1" indent="1"/>
    </xf>
    <xf numFmtId="0" fontId="13" fillId="4" borderId="2" xfId="0" applyFont="1" applyFill="1" applyBorder="1" applyAlignment="1">
      <alignment horizontal="left" vertical="center" wrapText="1" indent="1"/>
    </xf>
    <xf numFmtId="0" fontId="13" fillId="8" borderId="2" xfId="0" applyFont="1" applyFill="1" applyBorder="1" applyAlignment="1">
      <alignment horizontal="left" vertical="center" wrapText="1" indent="1"/>
    </xf>
    <xf numFmtId="0" fontId="13" fillId="5" borderId="2" xfId="0" applyFont="1" applyFill="1" applyBorder="1" applyAlignment="1">
      <alignment horizontal="left" vertical="center" wrapText="1" indent="1"/>
    </xf>
    <xf numFmtId="0" fontId="11" fillId="3" borderId="2" xfId="0" applyFont="1" applyFill="1" applyBorder="1" applyAlignment="1">
      <alignment horizontal="center" vertical="center" wrapText="1"/>
    </xf>
    <xf numFmtId="0" fontId="14" fillId="4" borderId="2" xfId="0" applyFont="1" applyFill="1" applyBorder="1" applyAlignment="1">
      <alignment horizontal="left" vertical="center" indent="1"/>
    </xf>
    <xf numFmtId="0" fontId="2" fillId="4" borderId="2" xfId="0" applyFont="1" applyFill="1" applyBorder="1" applyAlignment="1">
      <alignment horizontal="left" vertical="center" indent="1"/>
    </xf>
    <xf numFmtId="0" fontId="2" fillId="5" borderId="2" xfId="0" applyFont="1" applyFill="1" applyBorder="1" applyAlignment="1">
      <alignment horizontal="left" vertical="center" indent="1"/>
    </xf>
    <xf numFmtId="0" fontId="2" fillId="8" borderId="3" xfId="0" applyFont="1" applyFill="1" applyBorder="1" applyAlignment="1">
      <alignment horizontal="left" vertical="center" indent="1"/>
    </xf>
    <xf numFmtId="0" fontId="5"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8EA9DB"/>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2E75B6"/>
      <rgbColor rgb="FF33CCCC"/>
      <rgbColor rgb="FF99CC00"/>
      <rgbColor rgb="FFFFCC00"/>
      <rgbColor rgb="FFBF8F00"/>
      <rgbColor rgb="FFFF6600"/>
      <rgbColor rgb="FF595959"/>
      <rgbColor rgb="FFA6A6A6"/>
      <rgbColor rgb="FF1F3864"/>
      <rgbColor rgb="FF7F7F7F"/>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pageSetUpPr fitToPage="1"/>
  </sheetPr>
  <dimension ref="A1:F37"/>
  <sheetViews>
    <sheetView showGridLines="0" tabSelected="1" zoomScale="84" zoomScaleNormal="84" workbookViewId="0">
      <selection activeCell="C10" sqref="C10:E10"/>
    </sheetView>
  </sheetViews>
  <sheetFormatPr defaultColWidth="8.6328125" defaultRowHeight="14.5" x14ac:dyDescent="0.35"/>
  <cols>
    <col min="1" max="1" width="3" customWidth="1"/>
    <col min="2" max="2" width="52" customWidth="1"/>
    <col min="3" max="3" width="30" customWidth="1"/>
    <col min="4" max="4" width="26" customWidth="1"/>
    <col min="5" max="5" width="34" customWidth="1"/>
    <col min="6" max="6" width="3" customWidth="1"/>
  </cols>
  <sheetData>
    <row r="1" spans="1:6" ht="19.5" customHeight="1" x14ac:dyDescent="0.35">
      <c r="A1" s="134" t="s">
        <v>0</v>
      </c>
      <c r="B1" s="134"/>
      <c r="C1" s="134"/>
      <c r="D1" s="134"/>
      <c r="E1" s="134"/>
      <c r="F1" s="134"/>
    </row>
    <row r="2" spans="1:6" ht="15" customHeight="1" x14ac:dyDescent="0.35">
      <c r="A2" s="135" t="s">
        <v>1</v>
      </c>
      <c r="B2" s="135"/>
      <c r="C2" s="135"/>
      <c r="D2" s="135"/>
      <c r="E2" s="135"/>
      <c r="F2" s="135"/>
    </row>
    <row r="3" spans="1:6" ht="15" customHeight="1" x14ac:dyDescent="0.35">
      <c r="A3" s="136" t="s">
        <v>2</v>
      </c>
      <c r="B3" s="136"/>
      <c r="C3" s="136"/>
      <c r="D3" s="136"/>
      <c r="E3" s="136"/>
      <c r="F3" s="136"/>
    </row>
    <row r="4" spans="1:6" ht="15" customHeight="1" x14ac:dyDescent="0.35">
      <c r="A4" s="5"/>
      <c r="B4" s="5"/>
      <c r="C4" s="5"/>
      <c r="D4" s="5"/>
      <c r="E4" s="5"/>
      <c r="F4" s="5"/>
    </row>
    <row r="6" spans="1:6" ht="18" customHeight="1" x14ac:dyDescent="0.35">
      <c r="A6" s="130" t="s">
        <v>3</v>
      </c>
      <c r="B6" s="130"/>
      <c r="C6" s="130"/>
      <c r="D6" s="130"/>
      <c r="E6" s="130"/>
      <c r="F6" s="130"/>
    </row>
    <row r="7" spans="1:6" ht="15" customHeight="1" x14ac:dyDescent="0.35">
      <c r="A7" s="6"/>
      <c r="B7" s="7" t="s">
        <v>4</v>
      </c>
      <c r="C7" s="133" t="s">
        <v>5</v>
      </c>
      <c r="D7" s="133"/>
      <c r="E7" s="133"/>
      <c r="F7" s="6"/>
    </row>
    <row r="8" spans="1:6" ht="15" customHeight="1" x14ac:dyDescent="0.35">
      <c r="A8" s="6"/>
      <c r="B8" s="7" t="s">
        <v>6</v>
      </c>
      <c r="C8" s="133" t="s">
        <v>7</v>
      </c>
      <c r="D8" s="133"/>
      <c r="E8" s="133"/>
      <c r="F8" s="6"/>
    </row>
    <row r="9" spans="1:6" ht="15" customHeight="1" x14ac:dyDescent="0.35">
      <c r="A9" s="6"/>
      <c r="B9" s="7" t="s">
        <v>8</v>
      </c>
      <c r="C9" s="133" t="s">
        <v>966</v>
      </c>
      <c r="D9" s="133"/>
      <c r="E9" s="133"/>
      <c r="F9" s="6"/>
    </row>
    <row r="10" spans="1:6" ht="15" customHeight="1" x14ac:dyDescent="0.35">
      <c r="A10" s="6"/>
      <c r="B10" s="7" t="s">
        <v>9</v>
      </c>
      <c r="C10" s="133" t="s">
        <v>10</v>
      </c>
      <c r="D10" s="133"/>
      <c r="E10" s="133"/>
      <c r="F10" s="6"/>
    </row>
    <row r="11" spans="1:6" ht="15" customHeight="1" x14ac:dyDescent="0.35">
      <c r="A11" s="6"/>
      <c r="B11" s="7" t="s">
        <v>11</v>
      </c>
      <c r="C11" s="133" t="s">
        <v>12</v>
      </c>
      <c r="D11" s="133"/>
      <c r="E11" s="133"/>
      <c r="F11" s="6"/>
    </row>
    <row r="12" spans="1:6" ht="15" customHeight="1" x14ac:dyDescent="0.35">
      <c r="A12" s="6"/>
      <c r="B12" s="7" t="s">
        <v>13</v>
      </c>
      <c r="C12" s="133" t="s">
        <v>14</v>
      </c>
      <c r="D12" s="133"/>
      <c r="E12" s="133"/>
      <c r="F12" s="6"/>
    </row>
    <row r="13" spans="1:6" ht="15" customHeight="1" x14ac:dyDescent="0.35">
      <c r="A13" s="6"/>
      <c r="B13" s="7" t="s">
        <v>15</v>
      </c>
      <c r="C13" s="133" t="s">
        <v>16</v>
      </c>
      <c r="D13" s="133"/>
      <c r="E13" s="133"/>
      <c r="F13" s="6"/>
    </row>
    <row r="14" spans="1:6" ht="15" customHeight="1" x14ac:dyDescent="0.35">
      <c r="A14" s="6"/>
      <c r="B14" s="7" t="s">
        <v>17</v>
      </c>
      <c r="C14" s="133" t="s">
        <v>18</v>
      </c>
      <c r="D14" s="133"/>
      <c r="E14" s="133"/>
      <c r="F14" s="6"/>
    </row>
    <row r="16" spans="1:6" ht="18" customHeight="1" x14ac:dyDescent="0.35">
      <c r="A16" s="130" t="s">
        <v>19</v>
      </c>
      <c r="B16" s="130"/>
      <c r="C16" s="130"/>
      <c r="D16" s="130"/>
      <c r="E16" s="130"/>
      <c r="F16" s="130"/>
    </row>
    <row r="17" spans="1:6" ht="15" customHeight="1" x14ac:dyDescent="0.35">
      <c r="A17" s="6"/>
      <c r="B17" s="4" t="s">
        <v>20</v>
      </c>
      <c r="C17" s="131" t="s">
        <v>21</v>
      </c>
      <c r="D17" s="131"/>
      <c r="E17" s="4" t="s">
        <v>22</v>
      </c>
      <c r="F17" s="6"/>
    </row>
    <row r="18" spans="1:6" ht="15" customHeight="1" x14ac:dyDescent="0.35">
      <c r="A18" s="6"/>
      <c r="B18" s="1" t="s">
        <v>23</v>
      </c>
      <c r="C18" s="132">
        <f>Neraca!$E$28</f>
        <v>671000000000</v>
      </c>
      <c r="D18" s="132"/>
      <c r="E18" s="8" t="s">
        <v>24</v>
      </c>
      <c r="F18" s="6"/>
    </row>
    <row r="19" spans="1:6" ht="15" customHeight="1" x14ac:dyDescent="0.35">
      <c r="A19" s="6"/>
      <c r="B19" s="1" t="s">
        <v>25</v>
      </c>
      <c r="C19" s="132">
        <f>Neraca!$E$47</f>
        <v>230543000000</v>
      </c>
      <c r="D19" s="132"/>
      <c r="E19" s="8" t="s">
        <v>26</v>
      </c>
      <c r="F19" s="6"/>
    </row>
    <row r="20" spans="1:6" ht="15" customHeight="1" x14ac:dyDescent="0.35">
      <c r="A20" s="6"/>
      <c r="B20" s="1" t="s">
        <v>27</v>
      </c>
      <c r="C20" s="132">
        <f>Neraca!$E$62</f>
        <v>440457000000</v>
      </c>
      <c r="D20" s="132"/>
      <c r="E20" s="8" t="s">
        <v>28</v>
      </c>
      <c r="F20" s="6"/>
    </row>
    <row r="21" spans="1:6" ht="15" customHeight="1" x14ac:dyDescent="0.35">
      <c r="A21" s="6"/>
      <c r="B21" s="1" t="s">
        <v>29</v>
      </c>
      <c r="C21" s="132">
        <f>Penilaian!$D$21</f>
        <v>880914</v>
      </c>
      <c r="D21" s="132"/>
      <c r="E21" s="8" t="s">
        <v>30</v>
      </c>
      <c r="F21" s="6"/>
    </row>
    <row r="22" spans="1:6" ht="15" customHeight="1" x14ac:dyDescent="0.35">
      <c r="A22" s="6"/>
      <c r="B22" s="1" t="s">
        <v>31</v>
      </c>
      <c r="C22" s="128">
        <f>Input!$C$33</f>
        <v>0.25</v>
      </c>
      <c r="D22" s="128"/>
      <c r="E22" s="8" t="s">
        <v>32</v>
      </c>
      <c r="F22" s="6"/>
    </row>
    <row r="23" spans="1:6" ht="15" customHeight="1" x14ac:dyDescent="0.35">
      <c r="A23" s="6"/>
      <c r="B23" s="1" t="s">
        <v>33</v>
      </c>
      <c r="C23" s="128">
        <f>Input!$C$54</f>
        <v>0.15</v>
      </c>
      <c r="D23" s="128"/>
      <c r="E23" s="8" t="s">
        <v>34</v>
      </c>
      <c r="F23" s="6"/>
    </row>
    <row r="24" spans="1:6" ht="15" customHeight="1" x14ac:dyDescent="0.35">
      <c r="A24" s="6"/>
      <c r="B24" s="1" t="s">
        <v>35</v>
      </c>
      <c r="C24" s="128">
        <f>Input!$C$55</f>
        <v>0.28000000000000003</v>
      </c>
      <c r="D24" s="128"/>
      <c r="E24" s="8" t="s">
        <v>36</v>
      </c>
      <c r="F24" s="6"/>
    </row>
    <row r="25" spans="1:6" ht="15" customHeight="1" x14ac:dyDescent="0.35">
      <c r="A25" s="6"/>
      <c r="B25" s="9" t="s">
        <v>37</v>
      </c>
      <c r="C25" s="129">
        <f>Penilaian!$D$34</f>
        <v>67390000000</v>
      </c>
      <c r="D25" s="129"/>
      <c r="E25" s="10" t="s">
        <v>38</v>
      </c>
      <c r="F25" s="6"/>
    </row>
    <row r="27" spans="1:6" ht="18" customHeight="1" x14ac:dyDescent="0.35">
      <c r="A27" s="130" t="s">
        <v>39</v>
      </c>
      <c r="B27" s="130"/>
      <c r="C27" s="130"/>
      <c r="D27" s="130"/>
      <c r="E27" s="130"/>
      <c r="F27" s="130"/>
    </row>
    <row r="28" spans="1:6" ht="15" customHeight="1" x14ac:dyDescent="0.35">
      <c r="A28" s="6"/>
      <c r="B28" s="4" t="s">
        <v>40</v>
      </c>
      <c r="C28" s="131" t="s">
        <v>41</v>
      </c>
      <c r="D28" s="131"/>
      <c r="E28" s="131"/>
      <c r="F28" s="6"/>
    </row>
    <row r="29" spans="1:6" ht="15" customHeight="1" x14ac:dyDescent="0.35">
      <c r="A29" s="6"/>
      <c r="B29" s="7" t="s">
        <v>42</v>
      </c>
      <c r="C29" s="126" t="s">
        <v>43</v>
      </c>
      <c r="D29" s="126"/>
      <c r="E29" s="126"/>
      <c r="F29" s="6"/>
    </row>
    <row r="30" spans="1:6" ht="15" customHeight="1" x14ac:dyDescent="0.35">
      <c r="A30" s="6"/>
      <c r="B30" s="7" t="s">
        <v>44</v>
      </c>
      <c r="C30" s="126" t="s">
        <v>45</v>
      </c>
      <c r="D30" s="126"/>
      <c r="E30" s="126"/>
      <c r="F30" s="6"/>
    </row>
    <row r="31" spans="1:6" ht="15" customHeight="1" x14ac:dyDescent="0.35">
      <c r="A31" s="6"/>
      <c r="B31" s="7" t="s">
        <v>46</v>
      </c>
      <c r="C31" s="126" t="s">
        <v>47</v>
      </c>
      <c r="D31" s="126"/>
      <c r="E31" s="126"/>
      <c r="F31" s="6"/>
    </row>
    <row r="32" spans="1:6" ht="15" customHeight="1" x14ac:dyDescent="0.35">
      <c r="A32" s="6"/>
      <c r="B32" s="7" t="s">
        <v>48</v>
      </c>
      <c r="C32" s="126" t="s">
        <v>49</v>
      </c>
      <c r="D32" s="126"/>
      <c r="E32" s="126"/>
      <c r="F32" s="6"/>
    </row>
    <row r="33" spans="1:6" ht="15" customHeight="1" x14ac:dyDescent="0.35">
      <c r="A33" s="6"/>
      <c r="B33" s="7" t="s">
        <v>50</v>
      </c>
      <c r="C33" s="126" t="s">
        <v>51</v>
      </c>
      <c r="D33" s="126"/>
      <c r="E33" s="126"/>
      <c r="F33" s="6"/>
    </row>
    <row r="34" spans="1:6" ht="15" customHeight="1" x14ac:dyDescent="0.35">
      <c r="A34" s="6"/>
      <c r="B34" s="7" t="s">
        <v>52</v>
      </c>
      <c r="C34" s="126" t="s">
        <v>53</v>
      </c>
      <c r="D34" s="126"/>
      <c r="E34" s="126"/>
      <c r="F34" s="6"/>
    </row>
    <row r="35" spans="1:6" ht="15" customHeight="1" x14ac:dyDescent="0.35">
      <c r="A35" s="6"/>
      <c r="B35" s="7" t="s">
        <v>54</v>
      </c>
      <c r="C35" s="126" t="s">
        <v>55</v>
      </c>
      <c r="D35" s="126"/>
      <c r="E35" s="126"/>
      <c r="F35" s="6"/>
    </row>
    <row r="37" spans="1:6" ht="42" customHeight="1" x14ac:dyDescent="0.35">
      <c r="A37" s="127" t="s">
        <v>56</v>
      </c>
      <c r="B37" s="127"/>
      <c r="C37" s="127"/>
      <c r="D37" s="127"/>
      <c r="E37" s="127"/>
      <c r="F37" s="127"/>
    </row>
  </sheetData>
  <mergeCells count="32">
    <mergeCell ref="A1:F1"/>
    <mergeCell ref="A2:F2"/>
    <mergeCell ref="A3:F3"/>
    <mergeCell ref="A6:F6"/>
    <mergeCell ref="C7:E7"/>
    <mergeCell ref="C8:E8"/>
    <mergeCell ref="C9:E9"/>
    <mergeCell ref="C10:E10"/>
    <mergeCell ref="C11:E11"/>
    <mergeCell ref="C12:E12"/>
    <mergeCell ref="C13:E13"/>
    <mergeCell ref="C14:E14"/>
    <mergeCell ref="A16:F16"/>
    <mergeCell ref="C17:D17"/>
    <mergeCell ref="C18:D18"/>
    <mergeCell ref="C19:D19"/>
    <mergeCell ref="C20:D20"/>
    <mergeCell ref="C21:D21"/>
    <mergeCell ref="C22:D22"/>
    <mergeCell ref="C23:D23"/>
    <mergeCell ref="C24:D24"/>
    <mergeCell ref="C25:D25"/>
    <mergeCell ref="A27:F27"/>
    <mergeCell ref="C28:E28"/>
    <mergeCell ref="C29:E29"/>
    <mergeCell ref="C35:E35"/>
    <mergeCell ref="A37:F37"/>
    <mergeCell ref="C30:E30"/>
    <mergeCell ref="C31:E31"/>
    <mergeCell ref="C32:E32"/>
    <mergeCell ref="C33:E33"/>
    <mergeCell ref="C34:E34"/>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pageSetUpPr fitToPage="1"/>
  </sheetPr>
  <dimension ref="A1:F72"/>
  <sheetViews>
    <sheetView showGridLines="0" topLeftCell="A61" zoomScaleNormal="100" workbookViewId="0">
      <selection activeCell="E10" sqref="E10"/>
    </sheetView>
  </sheetViews>
  <sheetFormatPr defaultColWidth="8.6328125" defaultRowHeight="14.5" x14ac:dyDescent="0.35"/>
  <cols>
    <col min="1" max="1" width="3" customWidth="1"/>
    <col min="2" max="2" width="50" customWidth="1"/>
    <col min="3" max="3" width="26" customWidth="1"/>
    <col min="4" max="4" width="13" customWidth="1"/>
    <col min="5" max="5" width="60" customWidth="1"/>
    <col min="6" max="6" width="3" customWidth="1"/>
  </cols>
  <sheetData>
    <row r="1" spans="1:6" ht="19.5" customHeight="1" x14ac:dyDescent="0.35">
      <c r="A1" s="134" t="s">
        <v>57</v>
      </c>
      <c r="B1" s="134"/>
      <c r="C1" s="134"/>
      <c r="D1" s="134"/>
      <c r="E1" s="134"/>
      <c r="F1" s="134"/>
    </row>
    <row r="2" spans="1:6" ht="15" customHeight="1" x14ac:dyDescent="0.35">
      <c r="A2" s="135" t="s">
        <v>58</v>
      </c>
      <c r="B2" s="135"/>
      <c r="C2" s="135"/>
      <c r="D2" s="135"/>
      <c r="E2" s="135"/>
      <c r="F2" s="135"/>
    </row>
    <row r="3" spans="1:6" ht="15" customHeight="1" x14ac:dyDescent="0.35">
      <c r="A3" s="136" t="s">
        <v>59</v>
      </c>
      <c r="B3" s="136"/>
      <c r="C3" s="136"/>
      <c r="D3" s="136"/>
      <c r="E3" s="136"/>
      <c r="F3" s="136"/>
    </row>
    <row r="4" spans="1:6" ht="15" customHeight="1" x14ac:dyDescent="0.35">
      <c r="A4" s="5"/>
      <c r="B4" s="5"/>
      <c r="C4" s="5"/>
      <c r="D4" s="5"/>
      <c r="E4" s="5"/>
      <c r="F4" s="5"/>
    </row>
    <row r="6" spans="1:6" ht="18" customHeight="1" x14ac:dyDescent="0.35">
      <c r="A6" s="130" t="s">
        <v>60</v>
      </c>
      <c r="B6" s="130"/>
      <c r="C6" s="130"/>
      <c r="D6" s="130"/>
      <c r="E6" s="130"/>
      <c r="F6" s="130"/>
    </row>
    <row r="7" spans="1:6" ht="23.25" customHeight="1" x14ac:dyDescent="0.35">
      <c r="A7" s="6"/>
      <c r="B7" s="11" t="s">
        <v>61</v>
      </c>
      <c r="C7" s="12" t="s">
        <v>62</v>
      </c>
      <c r="D7" s="13"/>
      <c r="E7" s="14" t="s">
        <v>63</v>
      </c>
      <c r="F7" s="6"/>
    </row>
    <row r="8" spans="1:6" ht="15" customHeight="1" x14ac:dyDescent="0.35">
      <c r="A8" s="6"/>
      <c r="B8" s="11" t="s">
        <v>64</v>
      </c>
      <c r="C8" s="12" t="s">
        <v>65</v>
      </c>
      <c r="D8" s="13"/>
      <c r="E8" s="14" t="s">
        <v>66</v>
      </c>
      <c r="F8" s="6"/>
    </row>
    <row r="9" spans="1:6" ht="23.25" customHeight="1" x14ac:dyDescent="0.35">
      <c r="A9" s="6"/>
      <c r="B9" s="11" t="s">
        <v>67</v>
      </c>
      <c r="C9" s="12" t="s">
        <v>68</v>
      </c>
      <c r="D9" s="13"/>
      <c r="E9" s="14" t="s">
        <v>69</v>
      </c>
      <c r="F9" s="6"/>
    </row>
    <row r="10" spans="1:6" ht="15" customHeight="1" x14ac:dyDescent="0.35">
      <c r="A10" s="6"/>
      <c r="B10" s="11" t="s">
        <v>70</v>
      </c>
      <c r="C10" s="12" t="s">
        <v>71</v>
      </c>
      <c r="D10" s="13"/>
      <c r="E10" s="14" t="s">
        <v>72</v>
      </c>
      <c r="F10" s="6"/>
    </row>
    <row r="11" spans="1:6" ht="15" customHeight="1" x14ac:dyDescent="0.35">
      <c r="A11" s="6"/>
      <c r="B11" s="11" t="s">
        <v>73</v>
      </c>
      <c r="C11" s="12" t="s">
        <v>967</v>
      </c>
      <c r="D11" s="13"/>
      <c r="E11" s="14" t="s">
        <v>74</v>
      </c>
      <c r="F11" s="6"/>
    </row>
    <row r="12" spans="1:6" ht="23.25" customHeight="1" x14ac:dyDescent="0.35">
      <c r="A12" s="6"/>
      <c r="B12" s="11" t="s">
        <v>75</v>
      </c>
      <c r="C12" s="12" t="s">
        <v>76</v>
      </c>
      <c r="D12" s="13"/>
      <c r="E12" s="14" t="s">
        <v>77</v>
      </c>
      <c r="F12" s="6"/>
    </row>
    <row r="13" spans="1:6" ht="23.25" customHeight="1" x14ac:dyDescent="0.35">
      <c r="A13" s="6"/>
      <c r="B13" s="11" t="s">
        <v>78</v>
      </c>
      <c r="C13" s="12" t="s">
        <v>79</v>
      </c>
      <c r="D13" s="13"/>
      <c r="E13" s="14" t="s">
        <v>80</v>
      </c>
      <c r="F13" s="6"/>
    </row>
    <row r="14" spans="1:6" ht="34.5" customHeight="1" x14ac:dyDescent="0.35">
      <c r="A14" s="6"/>
      <c r="B14" s="11" t="s">
        <v>81</v>
      </c>
      <c r="C14" s="12" t="s">
        <v>82</v>
      </c>
      <c r="D14" s="13"/>
      <c r="E14" s="14" t="s">
        <v>83</v>
      </c>
      <c r="F14" s="6"/>
    </row>
    <row r="15" spans="1:6" ht="23.25" customHeight="1" x14ac:dyDescent="0.35">
      <c r="A15" s="6"/>
      <c r="B15" s="11" t="s">
        <v>84</v>
      </c>
      <c r="C15" s="12" t="s">
        <v>85</v>
      </c>
      <c r="D15" s="13"/>
      <c r="E15" s="14" t="s">
        <v>86</v>
      </c>
      <c r="F15" s="6"/>
    </row>
    <row r="16" spans="1:6" ht="34.5" customHeight="1" x14ac:dyDescent="0.35">
      <c r="A16" s="6"/>
      <c r="B16" s="11" t="s">
        <v>87</v>
      </c>
      <c r="C16" s="12" t="s">
        <v>88</v>
      </c>
      <c r="D16" s="13"/>
      <c r="E16" s="14" t="s">
        <v>89</v>
      </c>
      <c r="F16" s="6"/>
    </row>
    <row r="17" spans="1:6" ht="15" customHeight="1" x14ac:dyDescent="0.35">
      <c r="A17" s="6"/>
      <c r="B17" s="11" t="s">
        <v>90</v>
      </c>
      <c r="C17" s="12" t="s">
        <v>91</v>
      </c>
      <c r="D17" s="13"/>
      <c r="E17" s="14" t="s">
        <v>92</v>
      </c>
      <c r="F17" s="6"/>
    </row>
    <row r="18" spans="1:6" ht="23.25" customHeight="1" x14ac:dyDescent="0.35">
      <c r="A18" s="6"/>
      <c r="B18" s="11" t="s">
        <v>93</v>
      </c>
      <c r="C18" s="12" t="s">
        <v>94</v>
      </c>
      <c r="D18" s="13"/>
      <c r="E18" s="14" t="s">
        <v>95</v>
      </c>
      <c r="F18" s="6"/>
    </row>
    <row r="19" spans="1:6" ht="23.25" customHeight="1" x14ac:dyDescent="0.35">
      <c r="A19" s="6"/>
      <c r="B19" s="11" t="s">
        <v>96</v>
      </c>
      <c r="C19" s="12" t="s">
        <v>97</v>
      </c>
      <c r="D19" s="13"/>
      <c r="E19" s="14" t="s">
        <v>98</v>
      </c>
      <c r="F19" s="6"/>
    </row>
    <row r="20" spans="1:6" ht="23.25" customHeight="1" x14ac:dyDescent="0.35">
      <c r="A20" s="6"/>
      <c r="B20" s="11" t="s">
        <v>99</v>
      </c>
      <c r="C20" s="12" t="s">
        <v>100</v>
      </c>
      <c r="D20" s="13"/>
      <c r="E20" s="14" t="s">
        <v>101</v>
      </c>
      <c r="F20" s="6"/>
    </row>
    <row r="21" spans="1:6" ht="15" customHeight="1" x14ac:dyDescent="0.35">
      <c r="A21" s="6"/>
      <c r="B21" s="11" t="s">
        <v>102</v>
      </c>
      <c r="C21" s="12" t="s">
        <v>103</v>
      </c>
      <c r="D21" s="13"/>
      <c r="E21" s="14" t="s">
        <v>104</v>
      </c>
      <c r="F21" s="6"/>
    </row>
    <row r="22" spans="1:6" ht="15" customHeight="1" x14ac:dyDescent="0.35">
      <c r="A22" s="6"/>
      <c r="B22" s="11" t="s">
        <v>105</v>
      </c>
      <c r="C22" s="12" t="s">
        <v>106</v>
      </c>
      <c r="D22" s="13"/>
      <c r="E22" s="14" t="s">
        <v>107</v>
      </c>
      <c r="F22" s="6"/>
    </row>
    <row r="23" spans="1:6" ht="15" customHeight="1" x14ac:dyDescent="0.35">
      <c r="A23" s="6"/>
      <c r="B23" s="11" t="s">
        <v>108</v>
      </c>
      <c r="C23" s="12" t="s">
        <v>16</v>
      </c>
      <c r="D23" s="13"/>
      <c r="E23" s="14" t="s">
        <v>109</v>
      </c>
      <c r="F23" s="6"/>
    </row>
    <row r="24" spans="1:6" ht="15" customHeight="1" x14ac:dyDescent="0.35">
      <c r="A24" s="6"/>
      <c r="B24" s="11" t="s">
        <v>110</v>
      </c>
      <c r="C24" s="12" t="s">
        <v>111</v>
      </c>
      <c r="D24" s="13"/>
      <c r="E24" s="14" t="s">
        <v>112</v>
      </c>
      <c r="F24" s="6"/>
    </row>
    <row r="25" spans="1:6" ht="15" customHeight="1" x14ac:dyDescent="0.35">
      <c r="A25" s="6"/>
      <c r="B25" s="11" t="s">
        <v>113</v>
      </c>
      <c r="C25" s="12" t="s">
        <v>114</v>
      </c>
      <c r="D25" s="13"/>
      <c r="E25" s="14" t="s">
        <v>115</v>
      </c>
      <c r="F25" s="6"/>
    </row>
    <row r="26" spans="1:6" ht="23.25" customHeight="1" x14ac:dyDescent="0.35">
      <c r="A26" s="6"/>
      <c r="B26" s="11" t="s">
        <v>116</v>
      </c>
      <c r="C26" s="12" t="s">
        <v>117</v>
      </c>
      <c r="D26" s="13"/>
      <c r="E26" s="14" t="s">
        <v>118</v>
      </c>
      <c r="F26" s="6"/>
    </row>
    <row r="28" spans="1:6" ht="18" customHeight="1" x14ac:dyDescent="0.35">
      <c r="A28" s="130" t="s">
        <v>119</v>
      </c>
      <c r="B28" s="130"/>
      <c r="C28" s="130"/>
      <c r="D28" s="130"/>
      <c r="E28" s="130"/>
      <c r="F28" s="130"/>
    </row>
    <row r="29" spans="1:6" ht="15" customHeight="1" x14ac:dyDescent="0.35">
      <c r="A29" s="6"/>
      <c r="B29" s="11" t="s">
        <v>120</v>
      </c>
      <c r="C29" s="15">
        <v>500000</v>
      </c>
      <c r="D29" s="13" t="s">
        <v>121</v>
      </c>
      <c r="E29" s="14" t="s">
        <v>122</v>
      </c>
      <c r="F29" s="6"/>
    </row>
    <row r="30" spans="1:6" ht="15" customHeight="1" x14ac:dyDescent="0.35">
      <c r="A30" s="6"/>
      <c r="B30" s="11" t="s">
        <v>123</v>
      </c>
      <c r="C30" s="15">
        <v>100000</v>
      </c>
      <c r="D30" s="13" t="s">
        <v>124</v>
      </c>
      <c r="E30" s="14" t="s">
        <v>125</v>
      </c>
      <c r="F30" s="6"/>
    </row>
    <row r="31" spans="1:6" ht="15" customHeight="1" x14ac:dyDescent="0.35">
      <c r="A31" s="6"/>
      <c r="B31" s="11" t="s">
        <v>126</v>
      </c>
      <c r="C31" s="16">
        <f>C29*C30</f>
        <v>50000000000</v>
      </c>
      <c r="D31" s="13" t="s">
        <v>127</v>
      </c>
      <c r="E31" s="14" t="s">
        <v>128</v>
      </c>
      <c r="F31" s="6"/>
    </row>
    <row r="32" spans="1:6" ht="15" customHeight="1" x14ac:dyDescent="0.35">
      <c r="A32" s="6"/>
      <c r="B32" s="11" t="s">
        <v>129</v>
      </c>
      <c r="C32" s="15">
        <v>125000</v>
      </c>
      <c r="D32" s="13" t="s">
        <v>121</v>
      </c>
      <c r="E32" s="14" t="s">
        <v>130</v>
      </c>
      <c r="F32" s="6"/>
    </row>
    <row r="33" spans="1:6" ht="15" customHeight="1" x14ac:dyDescent="0.35">
      <c r="A33" s="6"/>
      <c r="B33" s="11" t="s">
        <v>131</v>
      </c>
      <c r="C33" s="17">
        <f>C32/C29</f>
        <v>0.25</v>
      </c>
      <c r="D33" s="13" t="s">
        <v>132</v>
      </c>
      <c r="E33" s="14" t="s">
        <v>133</v>
      </c>
      <c r="F33" s="6"/>
    </row>
    <row r="34" spans="1:6" ht="15" customHeight="1" x14ac:dyDescent="0.35">
      <c r="A34" s="6"/>
      <c r="B34" s="11" t="s">
        <v>134</v>
      </c>
      <c r="C34" s="18">
        <v>0.5</v>
      </c>
      <c r="D34" s="13" t="s">
        <v>132</v>
      </c>
      <c r="E34" s="14" t="s">
        <v>135</v>
      </c>
      <c r="F34" s="6"/>
    </row>
    <row r="35" spans="1:6" ht="23.25" customHeight="1" x14ac:dyDescent="0.35">
      <c r="A35" s="6"/>
      <c r="B35" s="11" t="s">
        <v>136</v>
      </c>
      <c r="C35" s="11" t="str">
        <f>IF(C33&gt;=C34,"PENGENDALI","NON-PENGENDALI (MINORITAS)")</f>
        <v>NON-PENGENDALI (MINORITAS)</v>
      </c>
      <c r="D35" s="13"/>
      <c r="E35" s="14" t="s">
        <v>137</v>
      </c>
      <c r="F35" s="6"/>
    </row>
    <row r="36" spans="1:6" ht="15" customHeight="1" x14ac:dyDescent="0.35">
      <c r="A36" s="6"/>
      <c r="B36" s="11" t="s">
        <v>138</v>
      </c>
      <c r="C36" s="11" t="str">
        <f>IF(C33&gt;=C34,"TIDAK DITERAPKAN","DITERAPKAN")</f>
        <v>DITERAPKAN</v>
      </c>
      <c r="D36" s="13"/>
      <c r="E36" s="14" t="s">
        <v>139</v>
      </c>
      <c r="F36" s="6"/>
    </row>
    <row r="37" spans="1:6" ht="15" customHeight="1" x14ac:dyDescent="0.35">
      <c r="A37" s="6"/>
      <c r="B37" s="11" t="s">
        <v>140</v>
      </c>
      <c r="C37" s="15">
        <v>4</v>
      </c>
      <c r="D37" s="13" t="s">
        <v>141</v>
      </c>
      <c r="E37" s="14" t="s">
        <v>142</v>
      </c>
      <c r="F37" s="6"/>
    </row>
    <row r="38" spans="1:6" ht="15" customHeight="1" x14ac:dyDescent="0.35">
      <c r="A38" s="6"/>
      <c r="B38" s="11" t="s">
        <v>143</v>
      </c>
      <c r="C38" s="12" t="s">
        <v>144</v>
      </c>
      <c r="D38" s="13"/>
      <c r="E38" s="14" t="s">
        <v>145</v>
      </c>
      <c r="F38" s="6"/>
    </row>
    <row r="39" spans="1:6" ht="23.25" customHeight="1" x14ac:dyDescent="0.35">
      <c r="A39" s="6"/>
      <c r="B39" s="11" t="s">
        <v>146</v>
      </c>
      <c r="C39" s="12" t="s">
        <v>147</v>
      </c>
      <c r="D39" s="13"/>
      <c r="E39" s="14" t="s">
        <v>148</v>
      </c>
      <c r="F39" s="6"/>
    </row>
    <row r="41" spans="1:6" ht="18" customHeight="1" x14ac:dyDescent="0.35">
      <c r="A41" s="130" t="s">
        <v>149</v>
      </c>
      <c r="B41" s="130"/>
      <c r="C41" s="130"/>
      <c r="D41" s="130"/>
      <c r="E41" s="130"/>
      <c r="F41" s="130"/>
    </row>
    <row r="42" spans="1:6" ht="15" customHeight="1" x14ac:dyDescent="0.35">
      <c r="A42" s="6"/>
      <c r="B42" s="11" t="s">
        <v>150</v>
      </c>
      <c r="C42" s="12" t="s">
        <v>103</v>
      </c>
      <c r="D42" s="13"/>
      <c r="E42" s="14" t="s">
        <v>151</v>
      </c>
      <c r="F42" s="6"/>
    </row>
    <row r="43" spans="1:6" ht="23.25" customHeight="1" x14ac:dyDescent="0.35">
      <c r="A43" s="6"/>
      <c r="B43" s="11" t="s">
        <v>152</v>
      </c>
      <c r="C43" s="12" t="s">
        <v>153</v>
      </c>
      <c r="D43" s="13"/>
      <c r="E43" s="14" t="s">
        <v>154</v>
      </c>
      <c r="F43" s="6"/>
    </row>
    <row r="44" spans="1:6" ht="23.25" customHeight="1" x14ac:dyDescent="0.35">
      <c r="A44" s="6"/>
      <c r="B44" s="11" t="s">
        <v>155</v>
      </c>
      <c r="C44" s="12" t="s">
        <v>156</v>
      </c>
      <c r="D44" s="13"/>
      <c r="E44" s="14" t="s">
        <v>157</v>
      </c>
      <c r="F44" s="6"/>
    </row>
    <row r="45" spans="1:6" ht="15" customHeight="1" x14ac:dyDescent="0.35">
      <c r="A45" s="6"/>
      <c r="B45" s="11" t="s">
        <v>158</v>
      </c>
      <c r="C45" s="18">
        <v>0.22</v>
      </c>
      <c r="D45" s="13" t="s">
        <v>132</v>
      </c>
      <c r="E45" s="14" t="s">
        <v>159</v>
      </c>
      <c r="F45" s="6"/>
    </row>
    <row r="46" spans="1:6" ht="15" customHeight="1" x14ac:dyDescent="0.35">
      <c r="A46" s="6"/>
      <c r="B46" s="11" t="s">
        <v>160</v>
      </c>
      <c r="C46" s="12" t="s">
        <v>161</v>
      </c>
      <c r="D46" s="13" t="s">
        <v>162</v>
      </c>
      <c r="E46" s="14" t="s">
        <v>163</v>
      </c>
      <c r="F46" s="6"/>
    </row>
    <row r="47" spans="1:6" ht="21.75" customHeight="1" x14ac:dyDescent="0.35">
      <c r="A47" s="6"/>
      <c r="B47" s="11" t="s">
        <v>164</v>
      </c>
      <c r="C47" s="17">
        <f>C45</f>
        <v>0.22</v>
      </c>
      <c r="D47" s="13" t="s">
        <v>132</v>
      </c>
      <c r="E47" s="14" t="s">
        <v>165</v>
      </c>
      <c r="F47" s="6"/>
    </row>
    <row r="48" spans="1:6" ht="15" customHeight="1" x14ac:dyDescent="0.35">
      <c r="A48" s="6"/>
      <c r="B48" s="11" t="s">
        <v>166</v>
      </c>
      <c r="C48" s="15">
        <v>0</v>
      </c>
      <c r="D48" s="13" t="s">
        <v>127</v>
      </c>
      <c r="E48" s="14" t="s">
        <v>167</v>
      </c>
      <c r="F48" s="6"/>
    </row>
    <row r="49" spans="1:6" ht="15" customHeight="1" x14ac:dyDescent="0.35">
      <c r="A49" s="6"/>
      <c r="B49" s="11" t="s">
        <v>168</v>
      </c>
      <c r="C49" s="15">
        <v>16250</v>
      </c>
      <c r="D49" s="13" t="s">
        <v>169</v>
      </c>
      <c r="E49" s="14" t="s">
        <v>170</v>
      </c>
      <c r="F49" s="6"/>
    </row>
    <row r="51" spans="1:6" ht="18" customHeight="1" x14ac:dyDescent="0.35">
      <c r="A51" s="130" t="s">
        <v>171</v>
      </c>
      <c r="B51" s="130"/>
      <c r="C51" s="130"/>
      <c r="D51" s="130"/>
      <c r="E51" s="130"/>
      <c r="F51" s="130"/>
    </row>
    <row r="52" spans="1:6" ht="15" customHeight="1" x14ac:dyDescent="0.35">
      <c r="A52" s="6"/>
      <c r="B52" s="11" t="s">
        <v>172</v>
      </c>
      <c r="C52" s="2">
        <f>DLOC!$D$64</f>
        <v>0.15</v>
      </c>
      <c r="D52" s="13" t="s">
        <v>132</v>
      </c>
      <c r="E52" s="14" t="s">
        <v>173</v>
      </c>
      <c r="F52" s="6"/>
    </row>
    <row r="53" spans="1:6" ht="15" customHeight="1" x14ac:dyDescent="0.35">
      <c r="A53" s="6"/>
      <c r="B53" s="11" t="s">
        <v>174</v>
      </c>
      <c r="C53" s="2">
        <f>DLOM!$D$84</f>
        <v>0.28000000000000003</v>
      </c>
      <c r="D53" s="13" t="s">
        <v>132</v>
      </c>
      <c r="E53" s="14" t="s">
        <v>175</v>
      </c>
      <c r="F53" s="6"/>
    </row>
    <row r="54" spans="1:6" ht="15" customHeight="1" x14ac:dyDescent="0.35">
      <c r="A54" s="19"/>
      <c r="B54" s="20" t="s">
        <v>176</v>
      </c>
      <c r="C54" s="21">
        <f>IF(C33&gt;=C34,0,C52)</f>
        <v>0.15</v>
      </c>
      <c r="D54" s="22" t="s">
        <v>132</v>
      </c>
      <c r="E54" s="23" t="s">
        <v>177</v>
      </c>
      <c r="F54" s="19"/>
    </row>
    <row r="55" spans="1:6" ht="15" customHeight="1" x14ac:dyDescent="0.35">
      <c r="A55" s="19"/>
      <c r="B55" s="20" t="s">
        <v>178</v>
      </c>
      <c r="C55" s="21">
        <f>C53</f>
        <v>0.28000000000000003</v>
      </c>
      <c r="D55" s="22" t="s">
        <v>132</v>
      </c>
      <c r="E55" s="23" t="s">
        <v>179</v>
      </c>
      <c r="F55" s="19"/>
    </row>
    <row r="56" spans="1:6" ht="23.25" customHeight="1" x14ac:dyDescent="0.35">
      <c r="A56" s="6"/>
      <c r="B56" s="11" t="s">
        <v>180</v>
      </c>
      <c r="C56" s="12" t="s">
        <v>181</v>
      </c>
      <c r="D56" s="13"/>
      <c r="E56" s="14" t="s">
        <v>182</v>
      </c>
      <c r="F56" s="6"/>
    </row>
    <row r="58" spans="1:6" ht="18" customHeight="1" x14ac:dyDescent="0.35">
      <c r="A58" s="130" t="s">
        <v>183</v>
      </c>
      <c r="B58" s="130"/>
      <c r="C58" s="130"/>
      <c r="D58" s="130"/>
      <c r="E58" s="130"/>
      <c r="F58" s="130"/>
    </row>
    <row r="59" spans="1:6" ht="15" customHeight="1" x14ac:dyDescent="0.35">
      <c r="A59" s="6"/>
      <c r="B59" s="11" t="s">
        <v>184</v>
      </c>
      <c r="C59" s="18">
        <v>0.4</v>
      </c>
      <c r="D59" s="13" t="s">
        <v>185</v>
      </c>
      <c r="E59" s="14" t="s">
        <v>186</v>
      </c>
      <c r="F59" s="6"/>
    </row>
    <row r="60" spans="1:6" ht="21.75" customHeight="1" x14ac:dyDescent="0.35">
      <c r="A60" s="6"/>
      <c r="B60" s="11" t="s">
        <v>187</v>
      </c>
      <c r="C60" s="24">
        <v>2.5</v>
      </c>
      <c r="D60" s="13" t="s">
        <v>188</v>
      </c>
      <c r="E60" s="14" t="s">
        <v>189</v>
      </c>
      <c r="F60" s="6"/>
    </row>
    <row r="61" spans="1:6" ht="15" customHeight="1" x14ac:dyDescent="0.35">
      <c r="A61" s="6"/>
      <c r="B61" s="11" t="s">
        <v>190</v>
      </c>
      <c r="C61" s="18">
        <v>6.7500000000000004E-2</v>
      </c>
      <c r="D61" s="13" t="s">
        <v>185</v>
      </c>
      <c r="E61" s="14" t="s">
        <v>191</v>
      </c>
      <c r="F61" s="6"/>
    </row>
    <row r="62" spans="1:6" ht="15" customHeight="1" x14ac:dyDescent="0.35">
      <c r="A62" s="6"/>
      <c r="B62" s="11" t="s">
        <v>192</v>
      </c>
      <c r="C62" s="18">
        <v>0</v>
      </c>
      <c r="D62" s="13" t="s">
        <v>185</v>
      </c>
      <c r="E62" s="14" t="s">
        <v>193</v>
      </c>
      <c r="F62" s="6"/>
    </row>
    <row r="63" spans="1:6" ht="34.5" customHeight="1" x14ac:dyDescent="0.35">
      <c r="A63" s="6"/>
      <c r="B63" s="11" t="s">
        <v>194</v>
      </c>
      <c r="C63" s="12" t="s">
        <v>195</v>
      </c>
      <c r="D63" s="13"/>
      <c r="E63" s="14" t="s">
        <v>196</v>
      </c>
      <c r="F63" s="6"/>
    </row>
    <row r="65" spans="1:6" ht="18" customHeight="1" x14ac:dyDescent="0.35">
      <c r="A65" s="130" t="s">
        <v>197</v>
      </c>
      <c r="B65" s="130"/>
      <c r="C65" s="130"/>
      <c r="D65" s="130"/>
      <c r="E65" s="130"/>
      <c r="F65" s="130"/>
    </row>
    <row r="66" spans="1:6" ht="15" customHeight="1" x14ac:dyDescent="0.35">
      <c r="A66" s="6"/>
      <c r="B66" s="25" t="s">
        <v>198</v>
      </c>
      <c r="C66" s="126" t="s">
        <v>199</v>
      </c>
      <c r="D66" s="126"/>
      <c r="E66" s="126"/>
      <c r="F66" s="6"/>
    </row>
    <row r="67" spans="1:6" ht="15" customHeight="1" x14ac:dyDescent="0.35">
      <c r="A67" s="6"/>
      <c r="B67" s="7" t="s">
        <v>200</v>
      </c>
      <c r="C67" s="126" t="s">
        <v>201</v>
      </c>
      <c r="D67" s="126"/>
      <c r="E67" s="126"/>
      <c r="F67" s="6"/>
    </row>
    <row r="68" spans="1:6" ht="15" customHeight="1" x14ac:dyDescent="0.35">
      <c r="A68" s="6"/>
      <c r="B68" s="26" t="s">
        <v>202</v>
      </c>
      <c r="C68" s="126" t="s">
        <v>203</v>
      </c>
      <c r="D68" s="126"/>
      <c r="E68" s="126"/>
      <c r="F68" s="6"/>
    </row>
    <row r="69" spans="1:6" ht="15" customHeight="1" x14ac:dyDescent="0.35">
      <c r="A69" s="6"/>
      <c r="B69" s="9" t="s">
        <v>204</v>
      </c>
      <c r="C69" s="126" t="s">
        <v>205</v>
      </c>
      <c r="D69" s="126"/>
      <c r="E69" s="126"/>
      <c r="F69" s="6"/>
    </row>
    <row r="70" spans="1:6" ht="15" customHeight="1" x14ac:dyDescent="0.35">
      <c r="A70" s="6"/>
      <c r="B70" s="27" t="s">
        <v>206</v>
      </c>
      <c r="C70" s="126" t="s">
        <v>207</v>
      </c>
      <c r="D70" s="126"/>
      <c r="E70" s="126"/>
      <c r="F70" s="6"/>
    </row>
    <row r="72" spans="1:6" ht="42" customHeight="1" x14ac:dyDescent="0.35">
      <c r="A72" s="137" t="s">
        <v>208</v>
      </c>
      <c r="B72" s="137"/>
      <c r="C72" s="137"/>
      <c r="D72" s="137"/>
      <c r="E72" s="137"/>
      <c r="F72" s="137"/>
    </row>
  </sheetData>
  <mergeCells count="15">
    <mergeCell ref="A1:F1"/>
    <mergeCell ref="A2:F2"/>
    <mergeCell ref="A3:F3"/>
    <mergeCell ref="A6:F6"/>
    <mergeCell ref="A28:F28"/>
    <mergeCell ref="A41:F41"/>
    <mergeCell ref="A51:F51"/>
    <mergeCell ref="A58:F58"/>
    <mergeCell ref="A65:F65"/>
    <mergeCell ref="C66:E66"/>
    <mergeCell ref="C67:E67"/>
    <mergeCell ref="C68:E68"/>
    <mergeCell ref="C69:E69"/>
    <mergeCell ref="C70:E70"/>
    <mergeCell ref="A72:F72"/>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pageSetUpPr fitToPage="1"/>
  </sheetPr>
  <dimension ref="A1:H86"/>
  <sheetViews>
    <sheetView showGridLines="0" zoomScaleNormal="100" workbookViewId="0">
      <pane xSplit="1" ySplit="8" topLeftCell="B86" activePane="bottomRight" state="frozen"/>
      <selection pane="topRight" activeCell="B1" sqref="B1"/>
      <selection pane="bottomLeft" activeCell="A9" sqref="A9"/>
      <selection pane="bottomRight" activeCell="B10" sqref="B10"/>
    </sheetView>
  </sheetViews>
  <sheetFormatPr defaultColWidth="8.6328125" defaultRowHeight="14.5" x14ac:dyDescent="0.35"/>
  <cols>
    <col min="1" max="1" width="5" customWidth="1"/>
    <col min="2" max="2" width="52" customWidth="1"/>
    <col min="3" max="5" width="21" customWidth="1"/>
    <col min="6" max="6" width="19" customWidth="1"/>
    <col min="7" max="7" width="58" customWidth="1"/>
    <col min="8" max="8" width="3" customWidth="1"/>
  </cols>
  <sheetData>
    <row r="1" spans="1:8" ht="19.5" customHeight="1" x14ac:dyDescent="0.35">
      <c r="A1" s="134" t="s">
        <v>209</v>
      </c>
      <c r="B1" s="134"/>
      <c r="C1" s="134"/>
      <c r="D1" s="134"/>
      <c r="E1" s="134"/>
      <c r="F1" s="134"/>
      <c r="G1" s="134"/>
      <c r="H1" s="134"/>
    </row>
    <row r="2" spans="1:8" ht="15" customHeight="1" x14ac:dyDescent="0.35">
      <c r="A2" s="135" t="s">
        <v>968</v>
      </c>
      <c r="B2" s="135"/>
      <c r="C2" s="135"/>
      <c r="D2" s="135"/>
      <c r="E2" s="135"/>
      <c r="F2" s="135"/>
      <c r="G2" s="135"/>
      <c r="H2" s="135"/>
    </row>
    <row r="3" spans="1:8" ht="15" customHeight="1" x14ac:dyDescent="0.35">
      <c r="A3" s="136" t="s">
        <v>210</v>
      </c>
      <c r="B3" s="136"/>
      <c r="C3" s="136"/>
      <c r="D3" s="136"/>
      <c r="E3" s="136"/>
      <c r="F3" s="136"/>
      <c r="G3" s="136"/>
      <c r="H3" s="136"/>
    </row>
    <row r="4" spans="1:8" ht="15" customHeight="1" x14ac:dyDescent="0.35">
      <c r="A4" s="5"/>
      <c r="B4" s="5"/>
      <c r="C4" s="5"/>
      <c r="D4" s="5"/>
      <c r="E4" s="5"/>
      <c r="F4" s="5"/>
      <c r="G4" s="5"/>
      <c r="H4" s="5"/>
    </row>
    <row r="6" spans="1:8" ht="27.75" customHeight="1" x14ac:dyDescent="0.35">
      <c r="A6" s="28" t="s">
        <v>211</v>
      </c>
      <c r="B6" s="28" t="s">
        <v>212</v>
      </c>
      <c r="C6" s="28" t="s">
        <v>213</v>
      </c>
      <c r="D6" s="28" t="s">
        <v>214</v>
      </c>
      <c r="E6" s="28" t="s">
        <v>215</v>
      </c>
      <c r="F6" s="28" t="s">
        <v>216</v>
      </c>
      <c r="G6" s="28" t="s">
        <v>217</v>
      </c>
      <c r="H6" s="29"/>
    </row>
    <row r="7" spans="1:8" ht="18" customHeight="1" x14ac:dyDescent="0.35">
      <c r="A7" s="130" t="s">
        <v>218</v>
      </c>
      <c r="B7" s="130"/>
      <c r="C7" s="130"/>
      <c r="D7" s="130"/>
      <c r="E7" s="130"/>
      <c r="F7" s="130"/>
      <c r="G7" s="130"/>
      <c r="H7" s="130"/>
    </row>
    <row r="8" spans="1:8" ht="15" customHeight="1" x14ac:dyDescent="0.35">
      <c r="A8" s="30"/>
      <c r="B8" s="31" t="s">
        <v>219</v>
      </c>
      <c r="C8" s="30"/>
      <c r="D8" s="30"/>
      <c r="E8" s="30"/>
      <c r="F8" s="30"/>
      <c r="G8" s="30"/>
      <c r="H8" s="30"/>
    </row>
    <row r="9" spans="1:8" ht="15" customHeight="1" x14ac:dyDescent="0.35">
      <c r="A9" s="32">
        <v>1</v>
      </c>
      <c r="B9" s="33" t="s">
        <v>220</v>
      </c>
      <c r="C9" s="15">
        <v>96000000000</v>
      </c>
      <c r="D9" s="15">
        <v>104500000000</v>
      </c>
      <c r="E9" s="15">
        <v>88200000000</v>
      </c>
      <c r="F9" s="16">
        <f>AVERAGE(C9:E9)</f>
        <v>96233333333.333328</v>
      </c>
      <c r="G9" s="34" t="s">
        <v>221</v>
      </c>
      <c r="H9" s="6"/>
    </row>
    <row r="10" spans="1:8" ht="15" customHeight="1" x14ac:dyDescent="0.35">
      <c r="A10" s="32">
        <v>2</v>
      </c>
      <c r="B10" s="33" t="s">
        <v>222</v>
      </c>
      <c r="C10" s="15">
        <v>34000000000</v>
      </c>
      <c r="D10" s="15">
        <v>37500000000</v>
      </c>
      <c r="E10" s="15">
        <v>41200000000</v>
      </c>
      <c r="F10" s="16">
        <f>AVERAGE(C10:E10)</f>
        <v>37566666666.666664</v>
      </c>
      <c r="G10" s="34" t="s">
        <v>223</v>
      </c>
      <c r="H10" s="6"/>
    </row>
    <row r="11" spans="1:8" ht="15" customHeight="1" x14ac:dyDescent="0.35">
      <c r="A11" s="32">
        <v>3</v>
      </c>
      <c r="B11" s="33" t="s">
        <v>224</v>
      </c>
      <c r="C11" s="15">
        <v>8500000000</v>
      </c>
      <c r="D11" s="15">
        <v>9200000000</v>
      </c>
      <c r="E11" s="15">
        <v>10100000000</v>
      </c>
      <c r="F11" s="16">
        <f>AVERAGE(C11:E11)</f>
        <v>9266666666.666666</v>
      </c>
      <c r="G11" s="34" t="s">
        <v>225</v>
      </c>
      <c r="H11" s="6"/>
    </row>
    <row r="12" spans="1:8" ht="15" customHeight="1" x14ac:dyDescent="0.35">
      <c r="A12" s="35"/>
      <c r="B12" s="36" t="s">
        <v>226</v>
      </c>
      <c r="C12" s="37">
        <f>SUM(C9:C11)</f>
        <v>138500000000</v>
      </c>
      <c r="D12" s="37">
        <f>SUM(D9:D11)</f>
        <v>151200000000</v>
      </c>
      <c r="E12" s="37">
        <f>SUM(E9:E11)</f>
        <v>139500000000</v>
      </c>
      <c r="F12" s="37">
        <f>AVERAGE(C12:E12)</f>
        <v>143066666666.66666</v>
      </c>
      <c r="G12" s="38" t="s">
        <v>227</v>
      </c>
      <c r="H12" s="35"/>
    </row>
    <row r="13" spans="1:8" ht="15" customHeight="1" x14ac:dyDescent="0.35">
      <c r="A13" s="30"/>
      <c r="B13" s="31" t="s">
        <v>228</v>
      </c>
      <c r="C13" s="30"/>
      <c r="D13" s="30"/>
      <c r="E13" s="30"/>
      <c r="F13" s="30"/>
      <c r="G13" s="30"/>
      <c r="H13" s="30"/>
    </row>
    <row r="14" spans="1:8" ht="21.75" customHeight="1" x14ac:dyDescent="0.35">
      <c r="A14" s="32">
        <v>4</v>
      </c>
      <c r="B14" s="33" t="s">
        <v>229</v>
      </c>
      <c r="C14" s="15">
        <v>-62400000000</v>
      </c>
      <c r="D14" s="15">
        <v>-67900000000</v>
      </c>
      <c r="E14" s="15">
        <v>-58600000000</v>
      </c>
      <c r="F14" s="16">
        <f>AVERAGE(C14:E14)</f>
        <v>-62966666666.666664</v>
      </c>
      <c r="G14" s="34" t="s">
        <v>230</v>
      </c>
      <c r="H14" s="6"/>
    </row>
    <row r="15" spans="1:8" ht="15" customHeight="1" x14ac:dyDescent="0.35">
      <c r="A15" s="32">
        <v>5</v>
      </c>
      <c r="B15" s="33" t="s">
        <v>231</v>
      </c>
      <c r="C15" s="15">
        <v>-23600000000</v>
      </c>
      <c r="D15" s="15">
        <v>-25200000000</v>
      </c>
      <c r="E15" s="15">
        <v>-30300000000</v>
      </c>
      <c r="F15" s="16">
        <f>AVERAGE(C15:E15)</f>
        <v>-26366666666.666668</v>
      </c>
      <c r="G15" s="34" t="s">
        <v>232</v>
      </c>
      <c r="H15" s="6"/>
    </row>
    <row r="16" spans="1:8" ht="15" customHeight="1" x14ac:dyDescent="0.35">
      <c r="A16" s="35"/>
      <c r="B16" s="36" t="s">
        <v>233</v>
      </c>
      <c r="C16" s="37">
        <f>SUM(C14:C15)</f>
        <v>-86000000000</v>
      </c>
      <c r="D16" s="37">
        <f>SUM(D14:D15)</f>
        <v>-93100000000</v>
      </c>
      <c r="E16" s="37">
        <f>SUM(E14:E15)</f>
        <v>-88900000000</v>
      </c>
      <c r="F16" s="37">
        <f>AVERAGE(C16:E16)</f>
        <v>-89333333333.333328</v>
      </c>
      <c r="G16" s="38"/>
      <c r="H16" s="35"/>
    </row>
    <row r="17" spans="1:8" ht="15" customHeight="1" x14ac:dyDescent="0.35">
      <c r="A17" s="39"/>
      <c r="B17" s="9" t="s">
        <v>234</v>
      </c>
      <c r="C17" s="40">
        <f>C12+C16</f>
        <v>52500000000</v>
      </c>
      <c r="D17" s="40">
        <f>D12+D16</f>
        <v>58100000000</v>
      </c>
      <c r="E17" s="40">
        <f>E12+E16</f>
        <v>50600000000</v>
      </c>
      <c r="F17" s="40">
        <f>AVERAGE(C17:E17)</f>
        <v>53733333333.333336</v>
      </c>
      <c r="G17" s="41" t="s">
        <v>235</v>
      </c>
      <c r="H17" s="39"/>
    </row>
    <row r="18" spans="1:8" ht="15" customHeight="1" x14ac:dyDescent="0.35">
      <c r="A18" s="30"/>
      <c r="B18" s="31" t="s">
        <v>236</v>
      </c>
      <c r="C18" s="30"/>
      <c r="D18" s="30"/>
      <c r="E18" s="30"/>
      <c r="F18" s="30"/>
      <c r="G18" s="30"/>
      <c r="H18" s="30"/>
    </row>
    <row r="19" spans="1:8" ht="15" customHeight="1" x14ac:dyDescent="0.35">
      <c r="A19" s="32">
        <v>6</v>
      </c>
      <c r="B19" s="33" t="s">
        <v>237</v>
      </c>
      <c r="C19" s="15">
        <v>-9700000000</v>
      </c>
      <c r="D19" s="15">
        <v>-10400000000</v>
      </c>
      <c r="E19" s="15">
        <v>-10900000000</v>
      </c>
      <c r="F19" s="16">
        <f>AVERAGE(C19:E19)</f>
        <v>-10333333333.333334</v>
      </c>
      <c r="G19" s="34" t="s">
        <v>238</v>
      </c>
      <c r="H19" s="6"/>
    </row>
    <row r="20" spans="1:8" ht="15" customHeight="1" x14ac:dyDescent="0.35">
      <c r="A20" s="32">
        <v>7</v>
      </c>
      <c r="B20" s="33" t="s">
        <v>239</v>
      </c>
      <c r="C20" s="15">
        <v>-18200000000</v>
      </c>
      <c r="D20" s="15">
        <v>-19600000000</v>
      </c>
      <c r="E20" s="15">
        <v>-21300000000</v>
      </c>
      <c r="F20" s="16">
        <f>AVERAGE(C20:E20)</f>
        <v>-19700000000</v>
      </c>
      <c r="G20" s="34" t="s">
        <v>240</v>
      </c>
      <c r="H20" s="6"/>
    </row>
    <row r="21" spans="1:8" ht="15" customHeight="1" x14ac:dyDescent="0.35">
      <c r="A21" s="32">
        <v>8</v>
      </c>
      <c r="B21" s="33" t="s">
        <v>241</v>
      </c>
      <c r="C21" s="15">
        <v>-7400000000</v>
      </c>
      <c r="D21" s="15">
        <v>-7900000000</v>
      </c>
      <c r="E21" s="15">
        <v>-8300000000</v>
      </c>
      <c r="F21" s="16">
        <f>AVERAGE(C21:E21)</f>
        <v>-7866666666.666667</v>
      </c>
      <c r="G21" s="34" t="s">
        <v>242</v>
      </c>
      <c r="H21" s="6"/>
    </row>
    <row r="22" spans="1:8" ht="15" customHeight="1" x14ac:dyDescent="0.35">
      <c r="A22" s="35"/>
      <c r="B22" s="36" t="s">
        <v>243</v>
      </c>
      <c r="C22" s="37">
        <f>SUM(C19:C21)</f>
        <v>-35300000000</v>
      </c>
      <c r="D22" s="37">
        <f>SUM(D19:D21)</f>
        <v>-37900000000</v>
      </c>
      <c r="E22" s="37">
        <f>SUM(E19:E21)</f>
        <v>-40500000000</v>
      </c>
      <c r="F22" s="37">
        <f>AVERAGE(C22:E22)</f>
        <v>-37900000000</v>
      </c>
      <c r="G22" s="38"/>
      <c r="H22" s="35"/>
    </row>
    <row r="23" spans="1:8" ht="15" customHeight="1" x14ac:dyDescent="0.35">
      <c r="A23" s="39"/>
      <c r="B23" s="9" t="s">
        <v>244</v>
      </c>
      <c r="C23" s="40">
        <f>C17+C22</f>
        <v>17200000000</v>
      </c>
      <c r="D23" s="40">
        <f>D17+D22</f>
        <v>20200000000</v>
      </c>
      <c r="E23" s="40">
        <f>E17+E22</f>
        <v>10100000000</v>
      </c>
      <c r="F23" s="40">
        <f>AVERAGE(C23:E23)</f>
        <v>15833333333.333334</v>
      </c>
      <c r="G23" s="41" t="s">
        <v>245</v>
      </c>
      <c r="H23" s="39"/>
    </row>
    <row r="24" spans="1:8" ht="15" customHeight="1" x14ac:dyDescent="0.35">
      <c r="A24" s="30"/>
      <c r="B24" s="31" t="s">
        <v>246</v>
      </c>
      <c r="C24" s="30"/>
      <c r="D24" s="30"/>
      <c r="E24" s="30"/>
      <c r="F24" s="30"/>
      <c r="G24" s="30"/>
      <c r="H24" s="30"/>
    </row>
    <row r="25" spans="1:8" ht="15" customHeight="1" x14ac:dyDescent="0.35">
      <c r="A25" s="32">
        <v>9</v>
      </c>
      <c r="B25" s="33" t="s">
        <v>247</v>
      </c>
      <c r="C25" s="15">
        <v>620000000</v>
      </c>
      <c r="D25" s="15">
        <v>710000000</v>
      </c>
      <c r="E25" s="15">
        <v>840000000</v>
      </c>
      <c r="F25" s="16">
        <f t="shared" ref="F25:F31" si="0">AVERAGE(C25:E25)</f>
        <v>723333333.33333337</v>
      </c>
      <c r="G25" s="34" t="s">
        <v>248</v>
      </c>
      <c r="H25" s="6"/>
    </row>
    <row r="26" spans="1:8" ht="15" customHeight="1" x14ac:dyDescent="0.35">
      <c r="A26" s="32">
        <v>10</v>
      </c>
      <c r="B26" s="33" t="s">
        <v>249</v>
      </c>
      <c r="C26" s="15">
        <v>-11200000000</v>
      </c>
      <c r="D26" s="15">
        <v>-12400000000</v>
      </c>
      <c r="E26" s="15">
        <v>-13100000000</v>
      </c>
      <c r="F26" s="16">
        <f t="shared" si="0"/>
        <v>-12233333333.333334</v>
      </c>
      <c r="G26" s="34" t="s">
        <v>250</v>
      </c>
      <c r="H26" s="6"/>
    </row>
    <row r="27" spans="1:8" ht="21.75" customHeight="1" x14ac:dyDescent="0.35">
      <c r="A27" s="32">
        <v>11</v>
      </c>
      <c r="B27" s="33" t="s">
        <v>251</v>
      </c>
      <c r="C27" s="15">
        <v>450000000</v>
      </c>
      <c r="D27" s="15">
        <v>-320000000</v>
      </c>
      <c r="E27" s="15">
        <v>1150000000</v>
      </c>
      <c r="F27" s="16">
        <f t="shared" si="0"/>
        <v>426666666.66666669</v>
      </c>
      <c r="G27" s="34" t="s">
        <v>252</v>
      </c>
      <c r="H27" s="6"/>
    </row>
    <row r="28" spans="1:8" ht="15" customHeight="1" x14ac:dyDescent="0.35">
      <c r="A28" s="35"/>
      <c r="B28" s="36" t="s">
        <v>253</v>
      </c>
      <c r="C28" s="37">
        <f>SUM(C25:C27)</f>
        <v>-10130000000</v>
      </c>
      <c r="D28" s="37">
        <f>SUM(D25:D27)</f>
        <v>-12010000000</v>
      </c>
      <c r="E28" s="37">
        <f>SUM(E25:E27)</f>
        <v>-11110000000</v>
      </c>
      <c r="F28" s="37">
        <f t="shared" si="0"/>
        <v>-11083333333.333334</v>
      </c>
      <c r="G28" s="38"/>
      <c r="H28" s="35"/>
    </row>
    <row r="29" spans="1:8" ht="15" customHeight="1" x14ac:dyDescent="0.35">
      <c r="A29" s="39"/>
      <c r="B29" s="9" t="s">
        <v>254</v>
      </c>
      <c r="C29" s="40">
        <f>C23+C28</f>
        <v>7070000000</v>
      </c>
      <c r="D29" s="40">
        <f>D23+D28</f>
        <v>8190000000</v>
      </c>
      <c r="E29" s="40">
        <f>E23+E28</f>
        <v>-1010000000</v>
      </c>
      <c r="F29" s="40">
        <f t="shared" si="0"/>
        <v>4750000000</v>
      </c>
      <c r="G29" s="41"/>
      <c r="H29" s="39"/>
    </row>
    <row r="30" spans="1:8" ht="15" customHeight="1" x14ac:dyDescent="0.35">
      <c r="A30" s="32">
        <v>12</v>
      </c>
      <c r="B30" s="33" t="s">
        <v>255</v>
      </c>
      <c r="C30" s="15">
        <v>-1750000000</v>
      </c>
      <c r="D30" s="15">
        <v>-2010000000</v>
      </c>
      <c r="E30" s="15">
        <v>150000000</v>
      </c>
      <c r="F30" s="16">
        <f t="shared" si="0"/>
        <v>-1203333333.3333333</v>
      </c>
      <c r="G30" s="34" t="s">
        <v>256</v>
      </c>
      <c r="H30" s="6"/>
    </row>
    <row r="31" spans="1:8" ht="21.75" customHeight="1" x14ac:dyDescent="0.35">
      <c r="A31" s="42"/>
      <c r="B31" s="43" t="s">
        <v>257</v>
      </c>
      <c r="C31" s="44">
        <f>C29+C30</f>
        <v>5320000000</v>
      </c>
      <c r="D31" s="44">
        <f>D29+D30</f>
        <v>6180000000</v>
      </c>
      <c r="E31" s="44">
        <f>E29+E30</f>
        <v>-860000000</v>
      </c>
      <c r="F31" s="44">
        <f t="shared" si="0"/>
        <v>3546666666.6666665</v>
      </c>
      <c r="G31" s="41" t="s">
        <v>258</v>
      </c>
      <c r="H31" s="42"/>
    </row>
    <row r="33" spans="1:8" ht="15" customHeight="1" x14ac:dyDescent="0.35">
      <c r="A33" s="30"/>
      <c r="B33" s="31" t="s">
        <v>259</v>
      </c>
      <c r="C33" s="30"/>
      <c r="D33" s="30"/>
      <c r="E33" s="30"/>
      <c r="F33" s="30"/>
      <c r="G33" s="30"/>
      <c r="H33" s="30"/>
    </row>
    <row r="34" spans="1:8" ht="21.75" customHeight="1" x14ac:dyDescent="0.35">
      <c r="A34" s="45"/>
      <c r="B34" s="7" t="s">
        <v>260</v>
      </c>
      <c r="C34" s="46">
        <f>C23-C21</f>
        <v>24600000000</v>
      </c>
      <c r="D34" s="46">
        <f>D23-D21</f>
        <v>28100000000</v>
      </c>
      <c r="E34" s="46">
        <f>E23-E21</f>
        <v>18400000000</v>
      </c>
      <c r="F34" s="46">
        <f>AVERAGE(C34:E34)</f>
        <v>23700000000</v>
      </c>
      <c r="G34" s="34" t="s">
        <v>261</v>
      </c>
      <c r="H34" s="45"/>
    </row>
    <row r="35" spans="1:8" ht="15" customHeight="1" x14ac:dyDescent="0.35">
      <c r="A35" s="45"/>
      <c r="B35" s="7" t="s">
        <v>262</v>
      </c>
      <c r="C35" s="46">
        <f>-C26</f>
        <v>11200000000</v>
      </c>
      <c r="D35" s="46">
        <f>-D26</f>
        <v>12400000000</v>
      </c>
      <c r="E35" s="46">
        <f>-E26</f>
        <v>13100000000</v>
      </c>
      <c r="F35" s="46">
        <f>AVERAGE(C35:E35)</f>
        <v>12233333333.333334</v>
      </c>
      <c r="G35" s="34" t="s">
        <v>263</v>
      </c>
      <c r="H35" s="45"/>
    </row>
    <row r="37" spans="1:8" ht="18" customHeight="1" x14ac:dyDescent="0.35">
      <c r="A37" s="130" t="s">
        <v>264</v>
      </c>
      <c r="B37" s="130"/>
      <c r="C37" s="130"/>
      <c r="D37" s="130"/>
      <c r="E37" s="130"/>
      <c r="F37" s="130"/>
      <c r="G37" s="130"/>
      <c r="H37" s="130"/>
    </row>
    <row r="38" spans="1:8" ht="15" customHeight="1" x14ac:dyDescent="0.35">
      <c r="A38" s="45"/>
      <c r="B38" s="47" t="s">
        <v>265</v>
      </c>
      <c r="C38" s="48">
        <f>IF(C12=0,"n/a",C12/C12)</f>
        <v>1</v>
      </c>
      <c r="D38" s="48">
        <f>IF(D12=0,"n/a",D12/D12)</f>
        <v>1</v>
      </c>
      <c r="E38" s="48">
        <f>IF(E12=0,"n/a",E12/E12)</f>
        <v>1</v>
      </c>
      <c r="F38" s="48">
        <f t="shared" ref="F38:F46" si="1">AVERAGE(C38:E38)</f>
        <v>1</v>
      </c>
      <c r="G38" s="34"/>
      <c r="H38" s="45"/>
    </row>
    <row r="39" spans="1:8" ht="15" customHeight="1" x14ac:dyDescent="0.35">
      <c r="A39" s="45"/>
      <c r="B39" s="47" t="s">
        <v>266</v>
      </c>
      <c r="C39" s="48">
        <f>IF(C12=0,"n/a",C16/C12)</f>
        <v>-0.62093862815884482</v>
      </c>
      <c r="D39" s="48">
        <f>IF(D12=0,"n/a",D16/D12)</f>
        <v>-0.6157407407407407</v>
      </c>
      <c r="E39" s="48">
        <f>IF(E12=0,"n/a",E16/E12)</f>
        <v>-0.63727598566308241</v>
      </c>
      <c r="F39" s="48">
        <f t="shared" si="1"/>
        <v>-0.62465178485422268</v>
      </c>
      <c r="G39" s="34"/>
      <c r="H39" s="45"/>
    </row>
    <row r="40" spans="1:8" ht="15" customHeight="1" x14ac:dyDescent="0.35">
      <c r="A40" s="45"/>
      <c r="B40" s="47" t="s">
        <v>267</v>
      </c>
      <c r="C40" s="48">
        <f>IF(C12=0,"n/a",C17/C12)</f>
        <v>0.37906137184115524</v>
      </c>
      <c r="D40" s="48">
        <f>IF(D12=0,"n/a",D17/D12)</f>
        <v>0.38425925925925924</v>
      </c>
      <c r="E40" s="48">
        <f>IF(E12=0,"n/a",E17/E12)</f>
        <v>0.36272401433691759</v>
      </c>
      <c r="F40" s="48">
        <f t="shared" si="1"/>
        <v>0.37534821514577738</v>
      </c>
      <c r="G40" s="34"/>
      <c r="H40" s="45"/>
    </row>
    <row r="41" spans="1:8" ht="15" customHeight="1" x14ac:dyDescent="0.35">
      <c r="A41" s="45"/>
      <c r="B41" s="47" t="s">
        <v>268</v>
      </c>
      <c r="C41" s="48">
        <f>IF(C12=0,"n/a",C22/C12)</f>
        <v>-0.2548736462093863</v>
      </c>
      <c r="D41" s="48">
        <f>IF(D12=0,"n/a",D22/D12)</f>
        <v>-0.25066137566137564</v>
      </c>
      <c r="E41" s="48">
        <f>IF(E12=0,"n/a",E22/E12)</f>
        <v>-0.29032258064516131</v>
      </c>
      <c r="F41" s="48">
        <f t="shared" si="1"/>
        <v>-0.26528586750530775</v>
      </c>
      <c r="G41" s="34"/>
      <c r="H41" s="45"/>
    </row>
    <row r="42" spans="1:8" ht="15" customHeight="1" x14ac:dyDescent="0.35">
      <c r="A42" s="45"/>
      <c r="B42" s="47" t="s">
        <v>269</v>
      </c>
      <c r="C42" s="48">
        <f>IF(C12=0,"n/a",C23/C12)</f>
        <v>0.12418772563176896</v>
      </c>
      <c r="D42" s="48">
        <f>IF(D12=0,"n/a",D23/D12)</f>
        <v>0.1335978835978836</v>
      </c>
      <c r="E42" s="48">
        <f>IF(E12=0,"n/a",E23/E12)</f>
        <v>7.2401433691756278E-2</v>
      </c>
      <c r="F42" s="48">
        <f t="shared" si="1"/>
        <v>0.11006234764046961</v>
      </c>
      <c r="G42" s="34"/>
      <c r="H42" s="45"/>
    </row>
    <row r="43" spans="1:8" ht="15" customHeight="1" x14ac:dyDescent="0.35">
      <c r="A43" s="45"/>
      <c r="B43" s="47" t="s">
        <v>270</v>
      </c>
      <c r="C43" s="48">
        <f>IF(C12=0,"n/a",C34/C12)</f>
        <v>0.17761732851985559</v>
      </c>
      <c r="D43" s="48">
        <f>IF(D12=0,"n/a",D34/D12)</f>
        <v>0.18584656084656084</v>
      </c>
      <c r="E43" s="48">
        <f>IF(E12=0,"n/a",E34/E12)</f>
        <v>0.13189964157706094</v>
      </c>
      <c r="F43" s="48">
        <f t="shared" si="1"/>
        <v>0.16512117698115913</v>
      </c>
      <c r="G43" s="34"/>
      <c r="H43" s="45"/>
    </row>
    <row r="44" spans="1:8" ht="15" customHeight="1" x14ac:dyDescent="0.35">
      <c r="A44" s="45"/>
      <c r="B44" s="47" t="s">
        <v>271</v>
      </c>
      <c r="C44" s="48">
        <f>IF(C12=0,"n/a",C26/C12)</f>
        <v>-8.0866425992779781E-2</v>
      </c>
      <c r="D44" s="48">
        <f>IF(D12=0,"n/a",D26/D12)</f>
        <v>-8.2010582010582006E-2</v>
      </c>
      <c r="E44" s="48">
        <f>IF(E12=0,"n/a",E26/E12)</f>
        <v>-9.3906810035842295E-2</v>
      </c>
      <c r="F44" s="48">
        <f t="shared" si="1"/>
        <v>-8.5594606013068023E-2</v>
      </c>
      <c r="G44" s="34"/>
      <c r="H44" s="45"/>
    </row>
    <row r="45" spans="1:8" ht="15" customHeight="1" x14ac:dyDescent="0.35">
      <c r="A45" s="45"/>
      <c r="B45" s="47" t="s">
        <v>272</v>
      </c>
      <c r="C45" s="48">
        <f>IF(C12=0,"n/a",C29/C12)</f>
        <v>5.1046931407942239E-2</v>
      </c>
      <c r="D45" s="48">
        <f>IF(D12=0,"n/a",D29/D12)</f>
        <v>5.4166666666666669E-2</v>
      </c>
      <c r="E45" s="48">
        <f>IF(E12=0,"n/a",E29/E12)</f>
        <v>-7.2401433691756277E-3</v>
      </c>
      <c r="F45" s="48">
        <f t="shared" si="1"/>
        <v>3.265781823514443E-2</v>
      </c>
      <c r="G45" s="34"/>
      <c r="H45" s="45"/>
    </row>
    <row r="46" spans="1:8" ht="15" customHeight="1" x14ac:dyDescent="0.35">
      <c r="A46" s="45"/>
      <c r="B46" s="47" t="s">
        <v>273</v>
      </c>
      <c r="C46" s="48">
        <f>IF(C12=0,"n/a",C31/C12)</f>
        <v>3.8411552346570399E-2</v>
      </c>
      <c r="D46" s="48">
        <f>IF(D12=0,"n/a",D31/D12)</f>
        <v>4.0873015873015874E-2</v>
      </c>
      <c r="E46" s="48">
        <f>IF(E12=0,"n/a",E31/E12)</f>
        <v>-6.1648745519713262E-3</v>
      </c>
      <c r="F46" s="48">
        <f t="shared" si="1"/>
        <v>2.4373231222538313E-2</v>
      </c>
      <c r="G46" s="34"/>
      <c r="H46" s="45"/>
    </row>
    <row r="48" spans="1:8" ht="18" customHeight="1" x14ac:dyDescent="0.35">
      <c r="A48" s="130" t="s">
        <v>274</v>
      </c>
      <c r="B48" s="130"/>
      <c r="C48" s="130"/>
      <c r="D48" s="130"/>
      <c r="E48" s="130"/>
      <c r="F48" s="130"/>
      <c r="G48" s="130"/>
      <c r="H48" s="130"/>
    </row>
    <row r="49" spans="1:8" ht="15" customHeight="1" x14ac:dyDescent="0.35">
      <c r="F49" s="49" t="s">
        <v>275</v>
      </c>
    </row>
    <row r="50" spans="1:8" ht="15" customHeight="1" x14ac:dyDescent="0.35">
      <c r="A50" s="6"/>
      <c r="B50" s="47" t="s">
        <v>276</v>
      </c>
      <c r="C50" s="50" t="s">
        <v>277</v>
      </c>
      <c r="D50" s="48">
        <f>IF(C12=0,"n/a",D12/C12-1)</f>
        <v>9.1696750902527047E-2</v>
      </c>
      <c r="E50" s="48">
        <f>IF(D12=0,"n/a",E12/D12-1)</f>
        <v>-7.7380952380952328E-2</v>
      </c>
      <c r="F50" s="48">
        <f>IF(OR(C12&lt;=0,E12&lt;=0),"n/m",(E12/C12)^(1/2)-1)</f>
        <v>3.6036152816998346E-3</v>
      </c>
      <c r="G50" s="34" t="s">
        <v>278</v>
      </c>
      <c r="H50" s="6"/>
    </row>
    <row r="51" spans="1:8" ht="15" customHeight="1" x14ac:dyDescent="0.35">
      <c r="A51" s="6"/>
      <c r="B51" s="47" t="s">
        <v>279</v>
      </c>
      <c r="C51" s="50" t="s">
        <v>277</v>
      </c>
      <c r="D51" s="48">
        <f>IF(C17=0,"n/a",D17/C17-1)</f>
        <v>0.10666666666666669</v>
      </c>
      <c r="E51" s="48">
        <f>IF(D17=0,"n/a",E17/D17-1)</f>
        <v>-0.12908777969018936</v>
      </c>
      <c r="F51" s="48">
        <f>IF(OR(C17&lt;=0,E17&lt;=0),"n/m",(E17/C17)^(1/2)-1)</f>
        <v>-1.8261988201779045E-2</v>
      </c>
      <c r="G51" s="34"/>
      <c r="H51" s="6"/>
    </row>
    <row r="52" spans="1:8" ht="15" customHeight="1" x14ac:dyDescent="0.35">
      <c r="A52" s="6"/>
      <c r="B52" s="47" t="s">
        <v>280</v>
      </c>
      <c r="C52" s="50" t="s">
        <v>277</v>
      </c>
      <c r="D52" s="48">
        <f>IF(C23=0,"n/a",D23/C23-1)</f>
        <v>0.17441860465116288</v>
      </c>
      <c r="E52" s="48">
        <f>IF(D23=0,"n/a",E23/D23-1)</f>
        <v>-0.5</v>
      </c>
      <c r="F52" s="48">
        <f>IF(OR(C23&lt;=0,E23&lt;=0),"n/m",(E23/C23)^(1/2)-1)</f>
        <v>-0.23370416787928339</v>
      </c>
      <c r="G52" s="34"/>
      <c r="H52" s="6"/>
    </row>
    <row r="53" spans="1:8" ht="15" customHeight="1" x14ac:dyDescent="0.35">
      <c r="A53" s="6"/>
      <c r="B53" s="47" t="s">
        <v>270</v>
      </c>
      <c r="C53" s="50" t="s">
        <v>277</v>
      </c>
      <c r="D53" s="48">
        <f>IF(C34=0,"n/a",D34/C34-1)</f>
        <v>0.14227642276422769</v>
      </c>
      <c r="E53" s="48">
        <f>IF(D34=0,"n/a",E34/D34-1)</f>
        <v>-0.34519572953736655</v>
      </c>
      <c r="F53" s="48">
        <f>IF(OR(C34&lt;=0,E34&lt;=0),"n/m",(E34/C34)^(1/2)-1)</f>
        <v>-0.13514886848961305</v>
      </c>
      <c r="G53" s="34"/>
      <c r="H53" s="6"/>
    </row>
    <row r="54" spans="1:8" ht="15" customHeight="1" x14ac:dyDescent="0.35">
      <c r="A54" s="6"/>
      <c r="B54" s="47" t="s">
        <v>281</v>
      </c>
      <c r="C54" s="50" t="s">
        <v>277</v>
      </c>
      <c r="D54" s="48">
        <f>IF(C31=0,"n/a",D31/C31-1)</f>
        <v>0.16165413533834583</v>
      </c>
      <c r="E54" s="48">
        <f>IF(D31=0,"n/a",E31/D31-1)</f>
        <v>-1.1391585760517799</v>
      </c>
      <c r="F54" s="48" t="str">
        <f>IF(OR(C31&lt;=0,E31&lt;=0),"n/m",(E31/C31)^(1/2)-1)</f>
        <v>n/m</v>
      </c>
      <c r="G54" s="34" t="s">
        <v>282</v>
      </c>
      <c r="H54" s="6"/>
    </row>
    <row r="56" spans="1:8" ht="18" customHeight="1" x14ac:dyDescent="0.35">
      <c r="A56" s="130" t="s">
        <v>283</v>
      </c>
      <c r="B56" s="130"/>
      <c r="C56" s="130"/>
      <c r="D56" s="130"/>
      <c r="E56" s="130"/>
      <c r="F56" s="130"/>
      <c r="G56" s="130"/>
      <c r="H56" s="130"/>
    </row>
    <row r="57" spans="1:8" ht="15" customHeight="1" x14ac:dyDescent="0.35">
      <c r="A57" s="6"/>
      <c r="B57" s="47" t="s">
        <v>284</v>
      </c>
      <c r="C57" s="143">
        <f>Neraca!$C$16/Neraca!$C$38</f>
        <v>2.0821078431372548</v>
      </c>
      <c r="D57" s="143"/>
      <c r="E57" s="6"/>
      <c r="F57" s="6"/>
      <c r="G57" s="34" t="s">
        <v>285</v>
      </c>
      <c r="H57" s="6"/>
    </row>
    <row r="58" spans="1:8" ht="21.75" customHeight="1" x14ac:dyDescent="0.35">
      <c r="A58" s="6"/>
      <c r="B58" s="47" t="s">
        <v>286</v>
      </c>
      <c r="C58" s="143">
        <f>Neraca!$C$9/Neraca!$C$38</f>
        <v>0.2267156862745098</v>
      </c>
      <c r="D58" s="143"/>
      <c r="E58" s="6"/>
      <c r="F58" s="6"/>
      <c r="G58" s="34" t="s">
        <v>287</v>
      </c>
      <c r="H58" s="6"/>
    </row>
    <row r="59" spans="1:8" ht="15" customHeight="1" x14ac:dyDescent="0.35">
      <c r="A59" s="6"/>
      <c r="B59" s="47" t="s">
        <v>288</v>
      </c>
      <c r="C59" s="143">
        <f>Neraca!$C$47/Neraca!$C$53</f>
        <v>0.62719734660033166</v>
      </c>
      <c r="D59" s="143"/>
      <c r="E59" s="6"/>
      <c r="F59" s="6"/>
      <c r="G59" s="34" t="s">
        <v>289</v>
      </c>
      <c r="H59" s="6"/>
    </row>
    <row r="60" spans="1:8" ht="15" customHeight="1" x14ac:dyDescent="0.35">
      <c r="A60" s="6"/>
      <c r="B60" s="47" t="s">
        <v>290</v>
      </c>
      <c r="C60" s="140">
        <f>Neraca!$C$47/Neraca!$C$28</f>
        <v>0.38544639217284959</v>
      </c>
      <c r="D60" s="140"/>
      <c r="E60" s="6"/>
      <c r="F60" s="6"/>
      <c r="G60" s="34"/>
      <c r="H60" s="6"/>
    </row>
    <row r="61" spans="1:8" ht="15" customHeight="1" x14ac:dyDescent="0.35">
      <c r="A61" s="6"/>
      <c r="B61" s="47" t="s">
        <v>291</v>
      </c>
      <c r="C61" s="140">
        <f>E31/Neraca!$C$28</f>
        <v>-1.7529555646147573E-3</v>
      </c>
      <c r="D61" s="140"/>
      <c r="E61" s="6"/>
      <c r="F61" s="6"/>
      <c r="G61" s="34" t="s">
        <v>292</v>
      </c>
      <c r="H61" s="6"/>
    </row>
    <row r="62" spans="1:8" ht="15" customHeight="1" x14ac:dyDescent="0.35">
      <c r="A62" s="6"/>
      <c r="B62" s="47" t="s">
        <v>293</v>
      </c>
      <c r="C62" s="140">
        <f>E31/Neraca!$C$53</f>
        <v>-2.8524046434494194E-3</v>
      </c>
      <c r="D62" s="140"/>
      <c r="E62" s="6"/>
      <c r="F62" s="6"/>
      <c r="G62" s="34" t="s">
        <v>294</v>
      </c>
      <c r="H62" s="6"/>
    </row>
    <row r="63" spans="1:8" ht="21.75" customHeight="1" x14ac:dyDescent="0.35">
      <c r="A63" s="6"/>
      <c r="B63" s="47" t="s">
        <v>295</v>
      </c>
      <c r="C63" s="143">
        <f>E12/Neraca!$C$28</f>
        <v>0.28434569914390539</v>
      </c>
      <c r="D63" s="143"/>
      <c r="E63" s="6"/>
      <c r="F63" s="6"/>
      <c r="G63" s="34" t="s">
        <v>296</v>
      </c>
      <c r="H63" s="6"/>
    </row>
    <row r="64" spans="1:8" ht="15" customHeight="1" x14ac:dyDescent="0.35">
      <c r="A64" s="6"/>
      <c r="B64" s="47" t="s">
        <v>297</v>
      </c>
      <c r="C64" s="143">
        <f>E23/E35</f>
        <v>0.77099236641221369</v>
      </c>
      <c r="D64" s="143"/>
      <c r="E64" s="6"/>
      <c r="F64" s="6"/>
      <c r="G64" s="34" t="s">
        <v>298</v>
      </c>
      <c r="H64" s="6"/>
    </row>
    <row r="65" spans="1:8" ht="15" customHeight="1" x14ac:dyDescent="0.35">
      <c r="A65" s="6"/>
      <c r="B65" s="47" t="s">
        <v>299</v>
      </c>
      <c r="C65" s="140">
        <f>E34/E12</f>
        <v>0.13189964157706094</v>
      </c>
      <c r="D65" s="140"/>
      <c r="E65" s="6"/>
      <c r="F65" s="6"/>
      <c r="G65" s="34"/>
      <c r="H65" s="6"/>
    </row>
    <row r="66" spans="1:8" ht="15" customHeight="1" x14ac:dyDescent="0.35">
      <c r="A66" s="19"/>
      <c r="B66" s="51" t="s">
        <v>300</v>
      </c>
      <c r="C66" s="141">
        <f>Neraca!$E$62/E12</f>
        <v>3.1573978494623658</v>
      </c>
      <c r="D66" s="141"/>
      <c r="E66" s="19"/>
      <c r="F66" s="19"/>
      <c r="G66" s="41" t="s">
        <v>301</v>
      </c>
      <c r="H66" s="19"/>
    </row>
    <row r="68" spans="1:8" ht="18" customHeight="1" x14ac:dyDescent="0.35">
      <c r="A68" s="130" t="s">
        <v>302</v>
      </c>
      <c r="B68" s="130"/>
      <c r="C68" s="130"/>
      <c r="D68" s="130"/>
      <c r="E68" s="130"/>
      <c r="F68" s="130"/>
      <c r="G68" s="130"/>
      <c r="H68" s="130"/>
    </row>
    <row r="69" spans="1:8" ht="15" customHeight="1" x14ac:dyDescent="0.35">
      <c r="A69" s="28" t="s">
        <v>211</v>
      </c>
      <c r="B69" s="28" t="s">
        <v>303</v>
      </c>
      <c r="C69" s="28" t="s">
        <v>213</v>
      </c>
      <c r="D69" s="28" t="s">
        <v>214</v>
      </c>
      <c r="E69" s="28" t="s">
        <v>215</v>
      </c>
      <c r="F69" s="28" t="s">
        <v>304</v>
      </c>
      <c r="G69" s="28" t="s">
        <v>305</v>
      </c>
      <c r="H69" s="29"/>
    </row>
    <row r="70" spans="1:8" ht="15" customHeight="1" x14ac:dyDescent="0.35">
      <c r="A70" s="32">
        <v>1</v>
      </c>
      <c r="B70" s="33" t="s">
        <v>306</v>
      </c>
      <c r="C70" s="16">
        <f>C29</f>
        <v>7070000000</v>
      </c>
      <c r="D70" s="16">
        <f>D29</f>
        <v>8190000000</v>
      </c>
      <c r="E70" s="16">
        <f>E29</f>
        <v>-1010000000</v>
      </c>
      <c r="F70" s="16">
        <f t="shared" ref="F70:F75" si="2">AVERAGE(C70:E70)</f>
        <v>4750000000</v>
      </c>
      <c r="G70" s="34" t="s">
        <v>307</v>
      </c>
      <c r="H70" s="6"/>
    </row>
    <row r="71" spans="1:8" ht="15" customHeight="1" x14ac:dyDescent="0.35">
      <c r="A71" s="32">
        <v>2</v>
      </c>
      <c r="B71" s="33" t="s">
        <v>308</v>
      </c>
      <c r="C71" s="15">
        <v>0</v>
      </c>
      <c r="D71" s="15">
        <v>0</v>
      </c>
      <c r="E71" s="15">
        <v>-1400000000</v>
      </c>
      <c r="F71" s="16">
        <f t="shared" si="2"/>
        <v>-466666666.66666669</v>
      </c>
      <c r="G71" s="34" t="s">
        <v>309</v>
      </c>
      <c r="H71" s="6"/>
    </row>
    <row r="72" spans="1:8" ht="21.75" customHeight="1" x14ac:dyDescent="0.35">
      <c r="A72" s="32">
        <v>3</v>
      </c>
      <c r="B72" s="33" t="s">
        <v>310</v>
      </c>
      <c r="C72" s="15">
        <v>-900000000</v>
      </c>
      <c r="D72" s="15">
        <v>-950000000</v>
      </c>
      <c r="E72" s="15">
        <v>-1000000000</v>
      </c>
      <c r="F72" s="16">
        <f t="shared" si="2"/>
        <v>-950000000</v>
      </c>
      <c r="G72" s="34" t="s">
        <v>311</v>
      </c>
      <c r="H72" s="6"/>
    </row>
    <row r="73" spans="1:8" ht="23.25" customHeight="1" x14ac:dyDescent="0.35">
      <c r="A73" s="32">
        <v>4</v>
      </c>
      <c r="B73" s="33" t="s">
        <v>312</v>
      </c>
      <c r="C73" s="15">
        <v>350000000</v>
      </c>
      <c r="D73" s="15">
        <v>380000000</v>
      </c>
      <c r="E73" s="15">
        <v>400000000</v>
      </c>
      <c r="F73" s="16">
        <f t="shared" si="2"/>
        <v>376666666.66666669</v>
      </c>
      <c r="G73" s="34" t="s">
        <v>313</v>
      </c>
      <c r="H73" s="6"/>
    </row>
    <row r="74" spans="1:8" ht="15" customHeight="1" x14ac:dyDescent="0.35">
      <c r="A74" s="32">
        <v>5</v>
      </c>
      <c r="B74" s="33" t="s">
        <v>314</v>
      </c>
      <c r="C74" s="15">
        <v>0</v>
      </c>
      <c r="D74" s="15">
        <v>0</v>
      </c>
      <c r="E74" s="15">
        <v>620000000</v>
      </c>
      <c r="F74" s="16">
        <f t="shared" si="2"/>
        <v>206666666.66666666</v>
      </c>
      <c r="G74" s="34" t="s">
        <v>315</v>
      </c>
      <c r="H74" s="6"/>
    </row>
    <row r="75" spans="1:8" ht="21.75" customHeight="1" x14ac:dyDescent="0.35">
      <c r="A75" s="42"/>
      <c r="B75" s="52" t="s">
        <v>316</v>
      </c>
      <c r="C75" s="53">
        <f>SUM(C70:C74)</f>
        <v>6520000000</v>
      </c>
      <c r="D75" s="53">
        <f>SUM(D70:D74)</f>
        <v>7620000000</v>
      </c>
      <c r="E75" s="53">
        <f>SUM(E70:E74)</f>
        <v>-2390000000</v>
      </c>
      <c r="F75" s="53">
        <f t="shared" si="2"/>
        <v>3916666666.6666665</v>
      </c>
      <c r="G75" s="41" t="s">
        <v>317</v>
      </c>
      <c r="H75" s="42"/>
    </row>
    <row r="77" spans="1:8" ht="18" customHeight="1" x14ac:dyDescent="0.35">
      <c r="A77" s="130" t="s">
        <v>318</v>
      </c>
      <c r="B77" s="130"/>
      <c r="C77" s="130"/>
      <c r="D77" s="130"/>
      <c r="E77" s="130"/>
      <c r="F77" s="130"/>
      <c r="G77" s="130"/>
      <c r="H77" s="130"/>
    </row>
    <row r="78" spans="1:8" ht="15" customHeight="1" x14ac:dyDescent="0.35">
      <c r="A78" s="54" t="s">
        <v>211</v>
      </c>
      <c r="B78" s="54" t="s">
        <v>319</v>
      </c>
      <c r="C78" s="142" t="s">
        <v>320</v>
      </c>
      <c r="D78" s="142"/>
      <c r="E78" s="29"/>
      <c r="F78" s="29"/>
      <c r="G78" s="54" t="s">
        <v>321</v>
      </c>
      <c r="H78" s="29"/>
    </row>
    <row r="79" spans="1:8" ht="30" customHeight="1" x14ac:dyDescent="0.35">
      <c r="A79" s="32">
        <v>1</v>
      </c>
      <c r="B79" s="11" t="s">
        <v>322</v>
      </c>
      <c r="C79" s="138" t="s">
        <v>161</v>
      </c>
      <c r="D79" s="138"/>
      <c r="E79" s="6"/>
      <c r="F79" s="6"/>
      <c r="G79" s="34" t="s">
        <v>323</v>
      </c>
      <c r="H79" s="6"/>
    </row>
    <row r="80" spans="1:8" ht="30" customHeight="1" x14ac:dyDescent="0.35">
      <c r="A80" s="32">
        <v>2</v>
      </c>
      <c r="B80" s="11" t="s">
        <v>324</v>
      </c>
      <c r="C80" s="138" t="s">
        <v>161</v>
      </c>
      <c r="D80" s="138"/>
      <c r="E80" s="6"/>
      <c r="F80" s="6"/>
      <c r="G80" s="34" t="s">
        <v>325</v>
      </c>
      <c r="H80" s="6"/>
    </row>
    <row r="81" spans="1:8" ht="30" customHeight="1" x14ac:dyDescent="0.35">
      <c r="A81" s="32">
        <v>3</v>
      </c>
      <c r="B81" s="11" t="s">
        <v>326</v>
      </c>
      <c r="C81" s="138" t="s">
        <v>161</v>
      </c>
      <c r="D81" s="138"/>
      <c r="E81" s="6"/>
      <c r="F81" s="6"/>
      <c r="G81" s="34" t="s">
        <v>327</v>
      </c>
      <c r="H81" s="6"/>
    </row>
    <row r="82" spans="1:8" ht="30" customHeight="1" x14ac:dyDescent="0.35">
      <c r="A82" s="32">
        <v>4</v>
      </c>
      <c r="B82" s="11" t="s">
        <v>328</v>
      </c>
      <c r="C82" s="138" t="s">
        <v>161</v>
      </c>
      <c r="D82" s="138"/>
      <c r="E82" s="6"/>
      <c r="F82" s="6"/>
      <c r="G82" s="34" t="s">
        <v>329</v>
      </c>
      <c r="H82" s="6"/>
    </row>
    <row r="83" spans="1:8" ht="30" customHeight="1" x14ac:dyDescent="0.35">
      <c r="A83" s="32">
        <v>5</v>
      </c>
      <c r="B83" s="11" t="s">
        <v>330</v>
      </c>
      <c r="C83" s="138" t="s">
        <v>161</v>
      </c>
      <c r="D83" s="138"/>
      <c r="E83" s="6"/>
      <c r="F83" s="6"/>
      <c r="G83" s="34" t="s">
        <v>331</v>
      </c>
      <c r="H83" s="6"/>
    </row>
    <row r="84" spans="1:8" ht="30" customHeight="1" x14ac:dyDescent="0.35">
      <c r="A84" s="32">
        <v>6</v>
      </c>
      <c r="B84" s="11" t="s">
        <v>332</v>
      </c>
      <c r="C84" s="138" t="s">
        <v>333</v>
      </c>
      <c r="D84" s="138"/>
      <c r="E84" s="6"/>
      <c r="F84" s="6"/>
      <c r="G84" s="34" t="s">
        <v>334</v>
      </c>
      <c r="H84" s="6"/>
    </row>
    <row r="86" spans="1:8" ht="43.5" customHeight="1" x14ac:dyDescent="0.35">
      <c r="A86" s="139" t="s">
        <v>335</v>
      </c>
      <c r="B86" s="139"/>
      <c r="C86" s="139"/>
      <c r="D86" s="139"/>
      <c r="E86" s="139"/>
      <c r="F86" s="139"/>
      <c r="G86" s="139"/>
      <c r="H86" s="139"/>
    </row>
  </sheetData>
  <mergeCells count="27">
    <mergeCell ref="A1:H1"/>
    <mergeCell ref="A2:H2"/>
    <mergeCell ref="A3:H3"/>
    <mergeCell ref="A7:H7"/>
    <mergeCell ref="A37:H37"/>
    <mergeCell ref="A48:H48"/>
    <mergeCell ref="A56:H56"/>
    <mergeCell ref="C57:D57"/>
    <mergeCell ref="C58:D58"/>
    <mergeCell ref="C59:D59"/>
    <mergeCell ref="C60:D60"/>
    <mergeCell ref="C61:D61"/>
    <mergeCell ref="C62:D62"/>
    <mergeCell ref="C63:D63"/>
    <mergeCell ref="C64:D64"/>
    <mergeCell ref="C65:D65"/>
    <mergeCell ref="C66:D66"/>
    <mergeCell ref="A68:H68"/>
    <mergeCell ref="A77:H77"/>
    <mergeCell ref="C78:D78"/>
    <mergeCell ref="C84:D84"/>
    <mergeCell ref="A86:H86"/>
    <mergeCell ref="C79:D79"/>
    <mergeCell ref="C80:D80"/>
    <mergeCell ref="C81:D81"/>
    <mergeCell ref="C82:D82"/>
    <mergeCell ref="C83:D83"/>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48235"/>
    <pageSetUpPr fitToPage="1"/>
  </sheetPr>
  <dimension ref="A1:H68"/>
  <sheetViews>
    <sheetView showGridLines="0" zoomScale="75" zoomScaleNormal="75" workbookViewId="0">
      <pane xSplit="1" ySplit="8" topLeftCell="B21" activePane="bottomRight" state="frozen"/>
      <selection pane="topRight" activeCell="B1" sqref="B1"/>
      <selection pane="bottomLeft" activeCell="A9" sqref="A9"/>
      <selection pane="bottomRight" activeCell="C4" sqref="C4"/>
    </sheetView>
  </sheetViews>
  <sheetFormatPr defaultColWidth="8.6328125" defaultRowHeight="14.5" x14ac:dyDescent="0.35"/>
  <cols>
    <col min="1" max="1" width="5" customWidth="1"/>
    <col min="2" max="2" width="54" customWidth="1"/>
    <col min="3" max="3" width="23" customWidth="1"/>
    <col min="4" max="4" width="22" customWidth="1"/>
    <col min="5" max="5" width="23" customWidth="1"/>
    <col min="6" max="6" width="10" customWidth="1"/>
    <col min="7" max="7" width="62" customWidth="1"/>
    <col min="8" max="8" width="3" customWidth="1"/>
  </cols>
  <sheetData>
    <row r="1" spans="1:8" ht="19.5" customHeight="1" x14ac:dyDescent="0.35">
      <c r="A1" s="134" t="s">
        <v>336</v>
      </c>
      <c r="B1" s="134"/>
      <c r="C1" s="134"/>
      <c r="D1" s="134"/>
      <c r="E1" s="134"/>
      <c r="F1" s="134"/>
      <c r="G1" s="134"/>
      <c r="H1" s="134"/>
    </row>
    <row r="2" spans="1:8" ht="15" customHeight="1" x14ac:dyDescent="0.35">
      <c r="A2" s="135" t="s">
        <v>969</v>
      </c>
      <c r="B2" s="135"/>
      <c r="C2" s="135"/>
      <c r="D2" s="135"/>
      <c r="E2" s="135"/>
      <c r="F2" s="135"/>
      <c r="G2" s="135"/>
      <c r="H2" s="135"/>
    </row>
    <row r="3" spans="1:8" ht="15" customHeight="1" x14ac:dyDescent="0.35">
      <c r="A3" s="136" t="s">
        <v>337</v>
      </c>
      <c r="B3" s="136"/>
      <c r="C3" s="136"/>
      <c r="D3" s="136"/>
      <c r="E3" s="136"/>
      <c r="F3" s="136"/>
      <c r="G3" s="136"/>
      <c r="H3" s="136"/>
    </row>
    <row r="4" spans="1:8" ht="15" customHeight="1" x14ac:dyDescent="0.35">
      <c r="A4" s="5"/>
      <c r="B4" s="5"/>
      <c r="C4" s="5"/>
      <c r="D4" s="5"/>
      <c r="E4" s="5"/>
      <c r="F4" s="5"/>
      <c r="G4" s="5"/>
      <c r="H4" s="5"/>
    </row>
    <row r="6" spans="1:8" ht="31.5" customHeight="1" x14ac:dyDescent="0.35">
      <c r="A6" s="28" t="s">
        <v>211</v>
      </c>
      <c r="B6" s="28" t="s">
        <v>212</v>
      </c>
      <c r="C6" s="28" t="s">
        <v>338</v>
      </c>
      <c r="D6" s="28" t="s">
        <v>339</v>
      </c>
      <c r="E6" s="28" t="s">
        <v>340</v>
      </c>
      <c r="F6" s="28" t="s">
        <v>341</v>
      </c>
      <c r="G6" s="28" t="s">
        <v>342</v>
      </c>
      <c r="H6" s="29"/>
    </row>
    <row r="7" spans="1:8" ht="18" customHeight="1" x14ac:dyDescent="0.35">
      <c r="A7" s="130" t="s">
        <v>343</v>
      </c>
      <c r="B7" s="130"/>
      <c r="C7" s="130"/>
      <c r="D7" s="130"/>
      <c r="E7" s="130"/>
      <c r="F7" s="130"/>
      <c r="G7" s="130"/>
      <c r="H7" s="130"/>
    </row>
    <row r="8" spans="1:8" ht="15" customHeight="1" x14ac:dyDescent="0.35">
      <c r="A8" s="30"/>
      <c r="B8" s="31" t="s">
        <v>344</v>
      </c>
      <c r="C8" s="30"/>
      <c r="D8" s="30"/>
      <c r="E8" s="30"/>
      <c r="F8" s="30"/>
      <c r="G8" s="30"/>
      <c r="H8" s="30"/>
    </row>
    <row r="9" spans="1:8" ht="21.75" customHeight="1" x14ac:dyDescent="0.35">
      <c r="A9" s="32">
        <v>1</v>
      </c>
      <c r="B9" s="33" t="s">
        <v>345</v>
      </c>
      <c r="C9" s="15">
        <v>18500000000</v>
      </c>
      <c r="D9" s="15">
        <v>0</v>
      </c>
      <c r="E9" s="16">
        <f t="shared" ref="E9:E15" si="0">C9+D9</f>
        <v>18500000000</v>
      </c>
      <c r="F9" s="56" t="s">
        <v>346</v>
      </c>
      <c r="G9" s="34" t="s">
        <v>347</v>
      </c>
      <c r="H9" s="6"/>
    </row>
    <row r="10" spans="1:8" ht="21.75" customHeight="1" x14ac:dyDescent="0.35">
      <c r="A10" s="32">
        <v>2</v>
      </c>
      <c r="B10" s="33" t="s">
        <v>348</v>
      </c>
      <c r="C10" s="15">
        <v>12300000000</v>
      </c>
      <c r="D10" s="15">
        <v>-1850000000</v>
      </c>
      <c r="E10" s="16">
        <f t="shared" si="0"/>
        <v>10450000000</v>
      </c>
      <c r="F10" s="56" t="s">
        <v>349</v>
      </c>
      <c r="G10" s="34" t="s">
        <v>350</v>
      </c>
      <c r="H10" s="6"/>
    </row>
    <row r="11" spans="1:8" ht="15" customHeight="1" x14ac:dyDescent="0.35">
      <c r="A11" s="32">
        <v>3</v>
      </c>
      <c r="B11" s="33" t="s">
        <v>351</v>
      </c>
      <c r="C11" s="15">
        <v>1850000000</v>
      </c>
      <c r="D11" s="15">
        <v>-350000000</v>
      </c>
      <c r="E11" s="16">
        <f t="shared" si="0"/>
        <v>1500000000</v>
      </c>
      <c r="F11" s="56" t="s">
        <v>349</v>
      </c>
      <c r="G11" s="34" t="s">
        <v>352</v>
      </c>
      <c r="H11" s="6"/>
    </row>
    <row r="12" spans="1:8" ht="21.75" customHeight="1" x14ac:dyDescent="0.35">
      <c r="A12" s="32">
        <v>4</v>
      </c>
      <c r="B12" s="33" t="s">
        <v>353</v>
      </c>
      <c r="C12" s="15">
        <v>46700000000</v>
      </c>
      <c r="D12" s="15">
        <v>9300000000</v>
      </c>
      <c r="E12" s="16">
        <f t="shared" si="0"/>
        <v>56000000000</v>
      </c>
      <c r="F12" s="56" t="s">
        <v>354</v>
      </c>
      <c r="G12" s="34" t="s">
        <v>355</v>
      </c>
      <c r="H12" s="6"/>
    </row>
    <row r="13" spans="1:8" ht="21.75" customHeight="1" x14ac:dyDescent="0.35">
      <c r="A13" s="32">
        <v>5</v>
      </c>
      <c r="B13" s="33" t="s">
        <v>356</v>
      </c>
      <c r="C13" s="15">
        <v>85000000000</v>
      </c>
      <c r="D13" s="15">
        <v>67000000000</v>
      </c>
      <c r="E13" s="16">
        <f t="shared" si="0"/>
        <v>152000000000</v>
      </c>
      <c r="F13" s="56" t="s">
        <v>357</v>
      </c>
      <c r="G13" s="34" t="s">
        <v>358</v>
      </c>
      <c r="H13" s="6"/>
    </row>
    <row r="14" spans="1:8" ht="21.75" customHeight="1" x14ac:dyDescent="0.35">
      <c r="A14" s="32">
        <v>6</v>
      </c>
      <c r="B14" s="33" t="s">
        <v>359</v>
      </c>
      <c r="C14" s="15">
        <v>2150000000</v>
      </c>
      <c r="D14" s="15">
        <v>0</v>
      </c>
      <c r="E14" s="16">
        <f t="shared" si="0"/>
        <v>2150000000</v>
      </c>
      <c r="F14" s="56" t="s">
        <v>360</v>
      </c>
      <c r="G14" s="34" t="s">
        <v>361</v>
      </c>
      <c r="H14" s="6"/>
    </row>
    <row r="15" spans="1:8" ht="15" customHeight="1" x14ac:dyDescent="0.35">
      <c r="A15" s="32">
        <v>7</v>
      </c>
      <c r="B15" s="33" t="s">
        <v>362</v>
      </c>
      <c r="C15" s="15">
        <v>3400000000</v>
      </c>
      <c r="D15" s="15">
        <v>-400000000</v>
      </c>
      <c r="E15" s="16">
        <f t="shared" si="0"/>
        <v>3000000000</v>
      </c>
      <c r="F15" s="56" t="s">
        <v>360</v>
      </c>
      <c r="G15" s="34" t="s">
        <v>363</v>
      </c>
      <c r="H15" s="6"/>
    </row>
    <row r="16" spans="1:8" ht="15" customHeight="1" x14ac:dyDescent="0.35">
      <c r="A16" s="35"/>
      <c r="B16" s="36" t="s">
        <v>364</v>
      </c>
      <c r="C16" s="37">
        <f>SUM(C9:C15)</f>
        <v>169900000000</v>
      </c>
      <c r="D16" s="37">
        <f>SUM(D9:D15)</f>
        <v>73700000000</v>
      </c>
      <c r="E16" s="37">
        <f>SUM(E9:E15)</f>
        <v>243600000000</v>
      </c>
      <c r="F16" s="35"/>
      <c r="G16" s="35"/>
      <c r="H16" s="35"/>
    </row>
    <row r="17" spans="1:8" ht="15" customHeight="1" x14ac:dyDescent="0.35">
      <c r="A17" s="30"/>
      <c r="B17" s="31" t="s">
        <v>365</v>
      </c>
      <c r="C17" s="30"/>
      <c r="D17" s="30"/>
      <c r="E17" s="30"/>
      <c r="F17" s="30"/>
      <c r="G17" s="30"/>
      <c r="H17" s="30"/>
    </row>
    <row r="18" spans="1:8" ht="32.25" customHeight="1" x14ac:dyDescent="0.35">
      <c r="A18" s="32">
        <v>8</v>
      </c>
      <c r="B18" s="33" t="s">
        <v>366</v>
      </c>
      <c r="C18" s="15">
        <v>210000000000</v>
      </c>
      <c r="D18" s="15">
        <v>58000000000</v>
      </c>
      <c r="E18" s="16">
        <f t="shared" ref="E18:E26" si="1">C18+D18</f>
        <v>268000000000</v>
      </c>
      <c r="F18" s="56" t="s">
        <v>367</v>
      </c>
      <c r="G18" s="34" t="s">
        <v>368</v>
      </c>
      <c r="H18" s="6"/>
    </row>
    <row r="19" spans="1:8" ht="15" customHeight="1" x14ac:dyDescent="0.35">
      <c r="A19" s="32">
        <v>9</v>
      </c>
      <c r="B19" s="33" t="s">
        <v>369</v>
      </c>
      <c r="C19" s="15">
        <v>35000000000</v>
      </c>
      <c r="D19" s="15">
        <v>41000000000</v>
      </c>
      <c r="E19" s="16">
        <f t="shared" si="1"/>
        <v>76000000000</v>
      </c>
      <c r="F19" s="56" t="s">
        <v>370</v>
      </c>
      <c r="G19" s="34" t="s">
        <v>371</v>
      </c>
      <c r="H19" s="6"/>
    </row>
    <row r="20" spans="1:8" ht="21.75" customHeight="1" x14ac:dyDescent="0.35">
      <c r="A20" s="32">
        <v>10</v>
      </c>
      <c r="B20" s="33" t="s">
        <v>372</v>
      </c>
      <c r="C20" s="15">
        <v>48500000000</v>
      </c>
      <c r="D20" s="15">
        <v>7500000000</v>
      </c>
      <c r="E20" s="16">
        <f t="shared" si="1"/>
        <v>56000000000</v>
      </c>
      <c r="F20" s="56" t="s">
        <v>370</v>
      </c>
      <c r="G20" s="34" t="s">
        <v>373</v>
      </c>
      <c r="H20" s="6"/>
    </row>
    <row r="21" spans="1:8" ht="21.75" customHeight="1" x14ac:dyDescent="0.35">
      <c r="A21" s="32">
        <v>11</v>
      </c>
      <c r="B21" s="33" t="s">
        <v>374</v>
      </c>
      <c r="C21" s="15">
        <v>6200000000</v>
      </c>
      <c r="D21" s="15">
        <v>-900000000</v>
      </c>
      <c r="E21" s="16">
        <f t="shared" si="1"/>
        <v>5300000000</v>
      </c>
      <c r="F21" s="56" t="s">
        <v>375</v>
      </c>
      <c r="G21" s="34" t="s">
        <v>376</v>
      </c>
      <c r="H21" s="6"/>
    </row>
    <row r="22" spans="1:8" ht="15" customHeight="1" x14ac:dyDescent="0.35">
      <c r="A22" s="32">
        <v>12</v>
      </c>
      <c r="B22" s="33" t="s">
        <v>377</v>
      </c>
      <c r="C22" s="15">
        <v>2100000000</v>
      </c>
      <c r="D22" s="15">
        <v>-250000000</v>
      </c>
      <c r="E22" s="16">
        <f t="shared" si="1"/>
        <v>1850000000</v>
      </c>
      <c r="F22" s="56" t="s">
        <v>375</v>
      </c>
      <c r="G22" s="34" t="s">
        <v>378</v>
      </c>
      <c r="H22" s="6"/>
    </row>
    <row r="23" spans="1:8" ht="21.75" customHeight="1" x14ac:dyDescent="0.35">
      <c r="A23" s="32">
        <v>13</v>
      </c>
      <c r="B23" s="33" t="s">
        <v>379</v>
      </c>
      <c r="C23" s="15">
        <v>15000000000</v>
      </c>
      <c r="D23" s="15">
        <v>4500000000</v>
      </c>
      <c r="E23" s="16">
        <f t="shared" si="1"/>
        <v>19500000000</v>
      </c>
      <c r="F23" s="56" t="s">
        <v>380</v>
      </c>
      <c r="G23" s="34" t="s">
        <v>381</v>
      </c>
      <c r="H23" s="6"/>
    </row>
    <row r="24" spans="1:8" ht="21.75" customHeight="1" x14ac:dyDescent="0.35">
      <c r="A24" s="32">
        <v>14</v>
      </c>
      <c r="B24" s="33" t="s">
        <v>382</v>
      </c>
      <c r="C24" s="15">
        <v>750000000</v>
      </c>
      <c r="D24" s="15">
        <v>-750000000</v>
      </c>
      <c r="E24" s="16">
        <f t="shared" si="1"/>
        <v>0</v>
      </c>
      <c r="F24" s="56" t="s">
        <v>383</v>
      </c>
      <c r="G24" s="34" t="s">
        <v>384</v>
      </c>
      <c r="H24" s="6"/>
    </row>
    <row r="25" spans="1:8" ht="21.75" customHeight="1" x14ac:dyDescent="0.35">
      <c r="A25" s="32">
        <v>15</v>
      </c>
      <c r="B25" s="33" t="s">
        <v>385</v>
      </c>
      <c r="C25" s="15">
        <v>1900000000</v>
      </c>
      <c r="D25" s="15">
        <v>-1900000000</v>
      </c>
      <c r="E25" s="16">
        <f t="shared" si="1"/>
        <v>0</v>
      </c>
      <c r="F25" s="56" t="s">
        <v>386</v>
      </c>
      <c r="G25" s="34" t="s">
        <v>387</v>
      </c>
      <c r="H25" s="6"/>
    </row>
    <row r="26" spans="1:8" ht="21.75" customHeight="1" x14ac:dyDescent="0.35">
      <c r="A26" s="32">
        <v>16</v>
      </c>
      <c r="B26" s="33" t="s">
        <v>388</v>
      </c>
      <c r="C26" s="15">
        <v>1250000000</v>
      </c>
      <c r="D26" s="15">
        <v>-500000000</v>
      </c>
      <c r="E26" s="16">
        <f t="shared" si="1"/>
        <v>750000000</v>
      </c>
      <c r="F26" s="56" t="s">
        <v>383</v>
      </c>
      <c r="G26" s="34" t="s">
        <v>389</v>
      </c>
      <c r="H26" s="6"/>
    </row>
    <row r="27" spans="1:8" ht="15" customHeight="1" x14ac:dyDescent="0.35">
      <c r="A27" s="35"/>
      <c r="B27" s="36" t="s">
        <v>390</v>
      </c>
      <c r="C27" s="37">
        <f>SUM(C18:C26)</f>
        <v>320700000000</v>
      </c>
      <c r="D27" s="37">
        <f>SUM(D18:D26)</f>
        <v>106700000000</v>
      </c>
      <c r="E27" s="37">
        <f>SUM(E18:E26)</f>
        <v>427400000000</v>
      </c>
      <c r="F27" s="35"/>
      <c r="G27" s="35"/>
      <c r="H27" s="35"/>
    </row>
    <row r="28" spans="1:8" ht="15" customHeight="1" x14ac:dyDescent="0.35">
      <c r="A28" s="42"/>
      <c r="B28" s="52" t="s">
        <v>391</v>
      </c>
      <c r="C28" s="53">
        <f>C16+C27</f>
        <v>490600000000</v>
      </c>
      <c r="D28" s="53">
        <f>D16+D27</f>
        <v>180400000000</v>
      </c>
      <c r="E28" s="53">
        <f>E16+E27</f>
        <v>671000000000</v>
      </c>
      <c r="F28" s="42"/>
      <c r="G28" s="42"/>
      <c r="H28" s="42"/>
    </row>
    <row r="30" spans="1:8" ht="18" customHeight="1" x14ac:dyDescent="0.35">
      <c r="A30" s="130" t="s">
        <v>392</v>
      </c>
      <c r="B30" s="130"/>
      <c r="C30" s="130"/>
      <c r="D30" s="130"/>
      <c r="E30" s="130"/>
      <c r="F30" s="130"/>
      <c r="G30" s="130"/>
      <c r="H30" s="130"/>
    </row>
    <row r="31" spans="1:8" ht="15" customHeight="1" x14ac:dyDescent="0.35">
      <c r="A31" s="30"/>
      <c r="B31" s="31" t="s">
        <v>393</v>
      </c>
      <c r="C31" s="30"/>
      <c r="D31" s="30"/>
      <c r="E31" s="30"/>
      <c r="F31" s="30"/>
      <c r="G31" s="30"/>
      <c r="H31" s="30"/>
    </row>
    <row r="32" spans="1:8" ht="15" customHeight="1" x14ac:dyDescent="0.35">
      <c r="A32" s="32">
        <v>17</v>
      </c>
      <c r="B32" s="33" t="s">
        <v>394</v>
      </c>
      <c r="C32" s="15">
        <v>14200000000</v>
      </c>
      <c r="D32" s="15">
        <v>0</v>
      </c>
      <c r="E32" s="16">
        <f t="shared" ref="E32:E37" si="2">C32+D32</f>
        <v>14200000000</v>
      </c>
      <c r="F32" s="56" t="s">
        <v>395</v>
      </c>
      <c r="G32" s="34" t="s">
        <v>396</v>
      </c>
      <c r="H32" s="6"/>
    </row>
    <row r="33" spans="1:8" ht="21.75" customHeight="1" x14ac:dyDescent="0.35">
      <c r="A33" s="32">
        <v>18</v>
      </c>
      <c r="B33" s="33" t="s">
        <v>397</v>
      </c>
      <c r="C33" s="15">
        <v>25000000000</v>
      </c>
      <c r="D33" s="15">
        <v>0</v>
      </c>
      <c r="E33" s="16">
        <f t="shared" si="2"/>
        <v>25000000000</v>
      </c>
      <c r="F33" s="56" t="s">
        <v>398</v>
      </c>
      <c r="G33" s="34" t="s">
        <v>399</v>
      </c>
      <c r="H33" s="6"/>
    </row>
    <row r="34" spans="1:8" ht="15" customHeight="1" x14ac:dyDescent="0.35">
      <c r="A34" s="32">
        <v>19</v>
      </c>
      <c r="B34" s="33" t="s">
        <v>400</v>
      </c>
      <c r="C34" s="15">
        <v>22500000000</v>
      </c>
      <c r="D34" s="15">
        <v>0</v>
      </c>
      <c r="E34" s="16">
        <f t="shared" si="2"/>
        <v>22500000000</v>
      </c>
      <c r="F34" s="56" t="s">
        <v>395</v>
      </c>
      <c r="G34" s="34" t="s">
        <v>401</v>
      </c>
      <c r="H34" s="6"/>
    </row>
    <row r="35" spans="1:8" ht="21.75" customHeight="1" x14ac:dyDescent="0.35">
      <c r="A35" s="32">
        <v>20</v>
      </c>
      <c r="B35" s="33" t="s">
        <v>402</v>
      </c>
      <c r="C35" s="15">
        <v>4800000000</v>
      </c>
      <c r="D35" s="15">
        <v>250000000</v>
      </c>
      <c r="E35" s="16">
        <f t="shared" si="2"/>
        <v>5050000000</v>
      </c>
      <c r="F35" s="56" t="s">
        <v>395</v>
      </c>
      <c r="G35" s="34" t="s">
        <v>403</v>
      </c>
      <c r="H35" s="6"/>
    </row>
    <row r="36" spans="1:8" ht="15" customHeight="1" x14ac:dyDescent="0.35">
      <c r="A36" s="32">
        <v>21</v>
      </c>
      <c r="B36" s="33" t="s">
        <v>404</v>
      </c>
      <c r="C36" s="15">
        <v>3100000000</v>
      </c>
      <c r="D36" s="15">
        <v>0</v>
      </c>
      <c r="E36" s="16">
        <f t="shared" si="2"/>
        <v>3100000000</v>
      </c>
      <c r="F36" s="56" t="s">
        <v>386</v>
      </c>
      <c r="G36" s="34" t="s">
        <v>405</v>
      </c>
      <c r="H36" s="6"/>
    </row>
    <row r="37" spans="1:8" ht="15" customHeight="1" x14ac:dyDescent="0.35">
      <c r="A37" s="32">
        <v>22</v>
      </c>
      <c r="B37" s="33" t="s">
        <v>406</v>
      </c>
      <c r="C37" s="15">
        <v>12000000000</v>
      </c>
      <c r="D37" s="15">
        <v>0</v>
      </c>
      <c r="E37" s="16">
        <f t="shared" si="2"/>
        <v>12000000000</v>
      </c>
      <c r="F37" s="56" t="s">
        <v>398</v>
      </c>
      <c r="G37" s="34" t="s">
        <v>407</v>
      </c>
      <c r="H37" s="6"/>
    </row>
    <row r="38" spans="1:8" ht="15" customHeight="1" x14ac:dyDescent="0.35">
      <c r="A38" s="35"/>
      <c r="B38" s="36" t="s">
        <v>408</v>
      </c>
      <c r="C38" s="37">
        <f>SUM(C32:C37)</f>
        <v>81600000000</v>
      </c>
      <c r="D38" s="37">
        <f>SUM(D32:D37)</f>
        <v>250000000</v>
      </c>
      <c r="E38" s="37">
        <f>SUM(E32:E37)</f>
        <v>81850000000</v>
      </c>
      <c r="F38" s="35"/>
      <c r="G38" s="35"/>
      <c r="H38" s="35"/>
    </row>
    <row r="39" spans="1:8" ht="15" customHeight="1" x14ac:dyDescent="0.35">
      <c r="A39" s="30"/>
      <c r="B39" s="31" t="s">
        <v>409</v>
      </c>
      <c r="C39" s="30"/>
      <c r="D39" s="30"/>
      <c r="E39" s="30"/>
      <c r="F39" s="30"/>
      <c r="G39" s="30"/>
      <c r="H39" s="30"/>
    </row>
    <row r="40" spans="1:8" ht="21.75" customHeight="1" x14ac:dyDescent="0.35">
      <c r="A40" s="32">
        <v>23</v>
      </c>
      <c r="B40" s="33" t="s">
        <v>410</v>
      </c>
      <c r="C40" s="15">
        <v>95000000000</v>
      </c>
      <c r="D40" s="15">
        <v>0</v>
      </c>
      <c r="E40" s="16">
        <f t="shared" ref="E40:E45" si="3">C40+D40</f>
        <v>95000000000</v>
      </c>
      <c r="F40" s="56" t="s">
        <v>398</v>
      </c>
      <c r="G40" s="34" t="s">
        <v>411</v>
      </c>
      <c r="H40" s="6"/>
    </row>
    <row r="41" spans="1:8" ht="21.75" customHeight="1" x14ac:dyDescent="0.35">
      <c r="A41" s="32">
        <v>24</v>
      </c>
      <c r="B41" s="33" t="s">
        <v>412</v>
      </c>
      <c r="C41" s="15">
        <v>8400000000</v>
      </c>
      <c r="D41" s="15">
        <v>1600000000</v>
      </c>
      <c r="E41" s="16">
        <f t="shared" si="3"/>
        <v>10000000000</v>
      </c>
      <c r="F41" s="56" t="s">
        <v>413</v>
      </c>
      <c r="G41" s="34" t="s">
        <v>414</v>
      </c>
      <c r="H41" s="6"/>
    </row>
    <row r="42" spans="1:8" ht="21.75" customHeight="1" x14ac:dyDescent="0.35">
      <c r="A42" s="32">
        <v>25</v>
      </c>
      <c r="B42" s="33" t="s">
        <v>415</v>
      </c>
      <c r="C42" s="15">
        <v>2600000000</v>
      </c>
      <c r="D42" s="15">
        <v>-2600000000</v>
      </c>
      <c r="E42" s="16">
        <f t="shared" si="3"/>
        <v>0</v>
      </c>
      <c r="F42" s="56" t="s">
        <v>386</v>
      </c>
      <c r="G42" s="34" t="s">
        <v>416</v>
      </c>
      <c r="H42" s="6"/>
    </row>
    <row r="43" spans="1:8" ht="15" customHeight="1" x14ac:dyDescent="0.35">
      <c r="A43" s="32">
        <v>26</v>
      </c>
      <c r="B43" s="33" t="s">
        <v>417</v>
      </c>
      <c r="C43" s="15">
        <v>1500000000</v>
      </c>
      <c r="D43" s="15">
        <v>0</v>
      </c>
      <c r="E43" s="16">
        <f t="shared" si="3"/>
        <v>1500000000</v>
      </c>
      <c r="F43" s="56" t="s">
        <v>395</v>
      </c>
      <c r="G43" s="34" t="s">
        <v>418</v>
      </c>
      <c r="H43" s="6"/>
    </row>
    <row r="44" spans="1:8" ht="21.75" customHeight="1" x14ac:dyDescent="0.35">
      <c r="A44" s="32">
        <v>27</v>
      </c>
      <c r="B44" s="33" t="s">
        <v>419</v>
      </c>
      <c r="C44" s="15">
        <v>0</v>
      </c>
      <c r="D44" s="15">
        <v>3000000000</v>
      </c>
      <c r="E44" s="16">
        <f t="shared" si="3"/>
        <v>3000000000</v>
      </c>
      <c r="F44" s="56" t="s">
        <v>420</v>
      </c>
      <c r="G44" s="34" t="s">
        <v>421</v>
      </c>
      <c r="H44" s="6"/>
    </row>
    <row r="45" spans="1:8" ht="21.75" customHeight="1" x14ac:dyDescent="0.35">
      <c r="A45" s="32">
        <v>28</v>
      </c>
      <c r="B45" s="33" t="s">
        <v>422</v>
      </c>
      <c r="C45" s="15">
        <v>0</v>
      </c>
      <c r="D45" s="57">
        <f>IF(Input!$C$46="Ya",Input!$C$47*MAX(0,D28-(D38+SUM(D40:D44))),0)</f>
        <v>39193000000</v>
      </c>
      <c r="E45" s="16">
        <f t="shared" si="3"/>
        <v>39193000000</v>
      </c>
      <c r="F45" s="56" t="s">
        <v>386</v>
      </c>
      <c r="G45" s="34" t="s">
        <v>423</v>
      </c>
      <c r="H45" s="6"/>
    </row>
    <row r="46" spans="1:8" ht="15" customHeight="1" x14ac:dyDescent="0.35">
      <c r="A46" s="35"/>
      <c r="B46" s="36" t="s">
        <v>424</v>
      </c>
      <c r="C46" s="37">
        <f>SUM(C40:C45)</f>
        <v>107500000000</v>
      </c>
      <c r="D46" s="37">
        <f>SUM(D40:D45)</f>
        <v>41193000000</v>
      </c>
      <c r="E46" s="37">
        <f>SUM(E40:E45)</f>
        <v>148693000000</v>
      </c>
      <c r="F46" s="35"/>
      <c r="G46" s="35"/>
      <c r="H46" s="35"/>
    </row>
    <row r="47" spans="1:8" ht="15" customHeight="1" x14ac:dyDescent="0.35">
      <c r="A47" s="42"/>
      <c r="B47" s="52" t="s">
        <v>425</v>
      </c>
      <c r="C47" s="53">
        <f>C38+C46</f>
        <v>189100000000</v>
      </c>
      <c r="D47" s="53">
        <f>D38+D46</f>
        <v>41443000000</v>
      </c>
      <c r="E47" s="53">
        <f>E38+E46</f>
        <v>230543000000</v>
      </c>
      <c r="F47" s="42"/>
      <c r="G47" s="42"/>
      <c r="H47" s="42"/>
    </row>
    <row r="49" spans="1:8" ht="18" customHeight="1" x14ac:dyDescent="0.35">
      <c r="A49" s="130" t="s">
        <v>426</v>
      </c>
      <c r="B49" s="130"/>
      <c r="C49" s="130"/>
      <c r="D49" s="130"/>
      <c r="E49" s="130"/>
      <c r="F49" s="130"/>
      <c r="G49" s="130"/>
      <c r="H49" s="130"/>
    </row>
    <row r="50" spans="1:8" ht="23.25" customHeight="1" x14ac:dyDescent="0.35">
      <c r="A50" s="32">
        <v>29</v>
      </c>
      <c r="B50" s="33" t="s">
        <v>427</v>
      </c>
      <c r="C50" s="15">
        <v>50000000000</v>
      </c>
      <c r="D50" s="58" t="s">
        <v>428</v>
      </c>
      <c r="E50" s="58" t="s">
        <v>428</v>
      </c>
      <c r="F50" s="56" t="s">
        <v>429</v>
      </c>
      <c r="G50" s="34" t="s">
        <v>430</v>
      </c>
      <c r="H50" s="6"/>
    </row>
    <row r="51" spans="1:8" ht="21.75" customHeight="1" x14ac:dyDescent="0.35">
      <c r="A51" s="32">
        <v>30</v>
      </c>
      <c r="B51" s="33" t="s">
        <v>431</v>
      </c>
      <c r="C51" s="15">
        <v>12000000000</v>
      </c>
      <c r="D51" s="58" t="s">
        <v>428</v>
      </c>
      <c r="E51" s="58" t="s">
        <v>428</v>
      </c>
      <c r="F51" s="56" t="s">
        <v>429</v>
      </c>
      <c r="G51" s="34" t="s">
        <v>430</v>
      </c>
      <c r="H51" s="6"/>
    </row>
    <row r="52" spans="1:8" ht="21.75" customHeight="1" x14ac:dyDescent="0.35">
      <c r="A52" s="32">
        <v>31</v>
      </c>
      <c r="B52" s="33" t="s">
        <v>432</v>
      </c>
      <c r="C52" s="15">
        <v>239500000000</v>
      </c>
      <c r="D52" s="58" t="s">
        <v>428</v>
      </c>
      <c r="E52" s="58" t="s">
        <v>428</v>
      </c>
      <c r="F52" s="56" t="s">
        <v>429</v>
      </c>
      <c r="G52" s="34" t="s">
        <v>430</v>
      </c>
      <c r="H52" s="6"/>
    </row>
    <row r="53" spans="1:8" ht="15" customHeight="1" x14ac:dyDescent="0.35">
      <c r="A53" s="42"/>
      <c r="B53" s="52" t="s">
        <v>433</v>
      </c>
      <c r="C53" s="53">
        <f>SUM(C50:C52)</f>
        <v>301500000000</v>
      </c>
      <c r="D53" s="59" t="s">
        <v>428</v>
      </c>
      <c r="E53" s="59" t="s">
        <v>428</v>
      </c>
      <c r="F53" s="42"/>
      <c r="G53" s="42"/>
      <c r="H53" s="42"/>
    </row>
    <row r="55" spans="1:8" ht="18" customHeight="1" x14ac:dyDescent="0.35">
      <c r="A55" s="130" t="s">
        <v>434</v>
      </c>
      <c r="B55" s="130"/>
      <c r="C55" s="130"/>
      <c r="D55" s="130"/>
      <c r="E55" s="130"/>
      <c r="F55" s="130"/>
      <c r="G55" s="130"/>
      <c r="H55" s="130"/>
    </row>
    <row r="56" spans="1:8" ht="15" customHeight="1" x14ac:dyDescent="0.35">
      <c r="A56" s="60"/>
      <c r="B56" s="61" t="s">
        <v>435</v>
      </c>
      <c r="C56" s="62">
        <f>C28</f>
        <v>490600000000</v>
      </c>
      <c r="D56" s="60"/>
      <c r="E56" s="60"/>
      <c r="F56" s="60"/>
      <c r="G56" s="38" t="s">
        <v>436</v>
      </c>
      <c r="H56" s="60"/>
    </row>
    <row r="57" spans="1:8" ht="15" customHeight="1" x14ac:dyDescent="0.35">
      <c r="A57" s="60"/>
      <c r="B57" s="61" t="s">
        <v>437</v>
      </c>
      <c r="C57" s="62">
        <f>C47+C53</f>
        <v>490600000000</v>
      </c>
      <c r="D57" s="60"/>
      <c r="E57" s="60"/>
      <c r="F57" s="60"/>
      <c r="G57" s="38" t="s">
        <v>438</v>
      </c>
      <c r="H57" s="60"/>
    </row>
    <row r="58" spans="1:8" ht="15" customHeight="1" x14ac:dyDescent="0.35">
      <c r="A58" s="63"/>
      <c r="B58" s="27" t="s">
        <v>439</v>
      </c>
      <c r="C58" s="57">
        <f>C28-(C47+C53)</f>
        <v>0</v>
      </c>
      <c r="D58" s="63"/>
      <c r="E58" s="64" t="str">
        <f>IF(ABS(C58)&lt;1,"SEIMBANG","TIDAK SEIMBANG — PERIKSA INPUT")</f>
        <v>SEIMBANG</v>
      </c>
      <c r="F58" s="63"/>
      <c r="G58" s="65" t="s">
        <v>440</v>
      </c>
      <c r="H58" s="63"/>
    </row>
    <row r="60" spans="1:8" ht="15" customHeight="1" x14ac:dyDescent="0.35">
      <c r="A60" s="60"/>
      <c r="B60" s="61" t="s">
        <v>441</v>
      </c>
      <c r="C60" s="60"/>
      <c r="D60" s="60"/>
      <c r="E60" s="62">
        <f>E28</f>
        <v>671000000000</v>
      </c>
      <c r="F60" s="60"/>
      <c r="G60" s="38" t="s">
        <v>442</v>
      </c>
      <c r="H60" s="60"/>
    </row>
    <row r="61" spans="1:8" ht="15" customHeight="1" x14ac:dyDescent="0.35">
      <c r="A61" s="60"/>
      <c r="B61" s="61" t="s">
        <v>443</v>
      </c>
      <c r="C61" s="60"/>
      <c r="D61" s="60"/>
      <c r="E61" s="62">
        <f>E47</f>
        <v>230543000000</v>
      </c>
      <c r="F61" s="60"/>
      <c r="G61" s="38" t="s">
        <v>444</v>
      </c>
      <c r="H61" s="60"/>
    </row>
    <row r="62" spans="1:8" ht="21.75" customHeight="1" x14ac:dyDescent="0.35">
      <c r="A62" s="39"/>
      <c r="B62" s="66" t="s">
        <v>445</v>
      </c>
      <c r="C62" s="39"/>
      <c r="D62" s="39"/>
      <c r="E62" s="67">
        <f>E60-E61</f>
        <v>440457000000</v>
      </c>
      <c r="F62" s="39"/>
      <c r="G62" s="41" t="s">
        <v>446</v>
      </c>
      <c r="H62" s="39"/>
    </row>
    <row r="63" spans="1:8" ht="15" customHeight="1" x14ac:dyDescent="0.35">
      <c r="A63" s="60"/>
      <c r="B63" s="61" t="s">
        <v>447</v>
      </c>
      <c r="C63" s="60"/>
      <c r="D63" s="60"/>
      <c r="E63" s="62">
        <f>E62-C53</f>
        <v>138957000000</v>
      </c>
      <c r="F63" s="60"/>
      <c r="G63" s="38" t="s">
        <v>448</v>
      </c>
      <c r="H63" s="60"/>
    </row>
    <row r="64" spans="1:8" ht="21.75" customHeight="1" x14ac:dyDescent="0.35">
      <c r="A64" s="60"/>
      <c r="B64" s="61" t="s">
        <v>449</v>
      </c>
      <c r="C64" s="60"/>
      <c r="D64" s="60"/>
      <c r="E64" s="68">
        <f>IF(C53=0,"n/a",E62/C53)</f>
        <v>1.4608855721393035</v>
      </c>
      <c r="F64" s="60"/>
      <c r="G64" s="38" t="s">
        <v>450</v>
      </c>
      <c r="H64" s="60"/>
    </row>
    <row r="65" spans="1:8" ht="21.75" customHeight="1" x14ac:dyDescent="0.35">
      <c r="A65" s="60"/>
      <c r="B65" s="61" t="s">
        <v>451</v>
      </c>
      <c r="C65" s="60"/>
      <c r="D65" s="60"/>
      <c r="E65" s="62">
        <f>E62/Input!$C$29</f>
        <v>880914</v>
      </c>
      <c r="F65" s="60"/>
      <c r="G65" s="38" t="s">
        <v>452</v>
      </c>
      <c r="H65" s="60"/>
    </row>
    <row r="67" spans="1:8" ht="43.5" customHeight="1" x14ac:dyDescent="0.35">
      <c r="A67" s="137" t="s">
        <v>453</v>
      </c>
      <c r="B67" s="137"/>
      <c r="C67" s="137"/>
      <c r="D67" s="137"/>
      <c r="E67" s="137"/>
      <c r="F67" s="137"/>
      <c r="G67" s="137"/>
      <c r="H67" s="137"/>
    </row>
    <row r="68" spans="1:8" ht="43.5" customHeight="1" x14ac:dyDescent="0.35">
      <c r="A68" s="144" t="s">
        <v>454</v>
      </c>
      <c r="B68" s="144"/>
      <c r="C68" s="144"/>
      <c r="D68" s="144"/>
      <c r="E68" s="144"/>
      <c r="F68" s="144"/>
      <c r="G68" s="144"/>
      <c r="H68" s="144"/>
    </row>
  </sheetData>
  <mergeCells count="9">
    <mergeCell ref="A49:H49"/>
    <mergeCell ref="A55:H55"/>
    <mergeCell ref="A67:H67"/>
    <mergeCell ref="A68:H68"/>
    <mergeCell ref="A1:H1"/>
    <mergeCell ref="A2:H2"/>
    <mergeCell ref="A3:H3"/>
    <mergeCell ref="A7:H7"/>
    <mergeCell ref="A30:H30"/>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I83"/>
  <sheetViews>
    <sheetView showGridLines="0" zoomScaleNormal="100" workbookViewId="0">
      <selection activeCell="C12" sqref="C12"/>
    </sheetView>
  </sheetViews>
  <sheetFormatPr defaultColWidth="8.6328125" defaultRowHeight="14.5" x14ac:dyDescent="0.35"/>
  <cols>
    <col min="1" max="1" width="5" customWidth="1"/>
    <col min="2" max="2" width="48" customWidth="1"/>
    <col min="3" max="3" width="20" customWidth="1"/>
    <col min="4" max="4" width="30.1796875" customWidth="1"/>
    <col min="5" max="5" width="20" customWidth="1"/>
    <col min="6" max="8" width="19" customWidth="1"/>
    <col min="9" max="9" width="3" customWidth="1"/>
  </cols>
  <sheetData>
    <row r="1" spans="1:9" ht="19.5" customHeight="1" x14ac:dyDescent="0.35">
      <c r="A1" s="134" t="s">
        <v>455</v>
      </c>
      <c r="B1" s="134"/>
      <c r="C1" s="134"/>
      <c r="D1" s="134"/>
      <c r="E1" s="134"/>
      <c r="F1" s="134"/>
      <c r="G1" s="134"/>
      <c r="H1" s="134"/>
      <c r="I1" s="134"/>
    </row>
    <row r="2" spans="1:9" ht="15" customHeight="1" x14ac:dyDescent="0.35">
      <c r="A2" s="135" t="s">
        <v>965</v>
      </c>
      <c r="B2" s="135"/>
      <c r="C2" s="135"/>
      <c r="D2" s="135"/>
      <c r="E2" s="135"/>
      <c r="F2" s="135"/>
      <c r="G2" s="135"/>
      <c r="H2" s="135"/>
      <c r="I2" s="135"/>
    </row>
    <row r="3" spans="1:9" ht="15" customHeight="1" x14ac:dyDescent="0.35">
      <c r="A3" s="136" t="s">
        <v>456</v>
      </c>
      <c r="B3" s="136"/>
      <c r="C3" s="136"/>
      <c r="D3" s="136"/>
      <c r="E3" s="136"/>
      <c r="F3" s="136"/>
      <c r="G3" s="136"/>
      <c r="H3" s="136"/>
      <c r="I3" s="136"/>
    </row>
    <row r="4" spans="1:9" ht="15" customHeight="1" x14ac:dyDescent="0.35">
      <c r="A4" s="5"/>
      <c r="B4" s="5"/>
      <c r="C4" s="5"/>
      <c r="D4" s="5"/>
      <c r="E4" s="5"/>
      <c r="F4" s="5"/>
      <c r="G4" s="5"/>
      <c r="H4" s="5"/>
      <c r="I4" s="5"/>
    </row>
    <row r="6" spans="1:9" ht="18" customHeight="1" x14ac:dyDescent="0.35">
      <c r="A6" s="130" t="s">
        <v>457</v>
      </c>
      <c r="B6" s="130"/>
      <c r="C6" s="130"/>
      <c r="D6" s="130"/>
      <c r="E6" s="130"/>
      <c r="F6" s="130"/>
      <c r="G6" s="130"/>
      <c r="H6" s="130"/>
      <c r="I6" s="130"/>
    </row>
    <row r="7" spans="1:9" ht="15" customHeight="1" x14ac:dyDescent="0.35">
      <c r="A7" s="32">
        <v>1</v>
      </c>
      <c r="B7" s="11" t="s">
        <v>458</v>
      </c>
      <c r="C7" s="13" t="s">
        <v>459</v>
      </c>
      <c r="D7" s="3">
        <f>Neraca!$C$28</f>
        <v>490600000000</v>
      </c>
      <c r="E7" s="147" t="s">
        <v>460</v>
      </c>
      <c r="F7" s="147"/>
      <c r="G7" s="147"/>
      <c r="H7" s="147"/>
      <c r="I7" s="6"/>
    </row>
    <row r="8" spans="1:9" ht="15" customHeight="1" x14ac:dyDescent="0.35">
      <c r="A8" s="32">
        <v>2</v>
      </c>
      <c r="B8" s="11" t="s">
        <v>461</v>
      </c>
      <c r="C8" s="13" t="s">
        <v>462</v>
      </c>
      <c r="D8" s="3">
        <f>Neraca!$D$28</f>
        <v>180400000000</v>
      </c>
      <c r="E8" s="147" t="s">
        <v>463</v>
      </c>
      <c r="F8" s="147"/>
      <c r="G8" s="147"/>
      <c r="H8" s="147"/>
      <c r="I8" s="6"/>
    </row>
    <row r="9" spans="1:9" ht="15" customHeight="1" x14ac:dyDescent="0.35">
      <c r="A9" s="69">
        <v>3</v>
      </c>
      <c r="B9" s="70" t="s">
        <v>464</v>
      </c>
      <c r="C9" s="71"/>
      <c r="D9" s="62">
        <f>D7+D8</f>
        <v>671000000000</v>
      </c>
      <c r="E9" s="149" t="s">
        <v>465</v>
      </c>
      <c r="F9" s="149"/>
      <c r="G9" s="149"/>
      <c r="H9" s="149"/>
      <c r="I9" s="72"/>
    </row>
    <row r="10" spans="1:9" ht="15" customHeight="1" x14ac:dyDescent="0.35">
      <c r="A10" s="32">
        <v>4</v>
      </c>
      <c r="B10" s="11" t="s">
        <v>466</v>
      </c>
      <c r="C10" s="13" t="s">
        <v>459</v>
      </c>
      <c r="D10" s="3">
        <f>Neraca!$C$47</f>
        <v>189100000000</v>
      </c>
      <c r="E10" s="147"/>
      <c r="F10" s="147"/>
      <c r="G10" s="147"/>
      <c r="H10" s="147"/>
      <c r="I10" s="6"/>
    </row>
    <row r="11" spans="1:9" ht="23.25" customHeight="1" x14ac:dyDescent="0.35">
      <c r="A11" s="32">
        <v>5</v>
      </c>
      <c r="B11" s="11" t="s">
        <v>467</v>
      </c>
      <c r="C11" s="13" t="s">
        <v>462</v>
      </c>
      <c r="D11" s="3">
        <f>Neraca!$D$47</f>
        <v>41443000000</v>
      </c>
      <c r="E11" s="147"/>
      <c r="F11" s="147"/>
      <c r="G11" s="147"/>
      <c r="H11" s="147"/>
      <c r="I11" s="6"/>
    </row>
    <row r="12" spans="1:9" ht="15" customHeight="1" x14ac:dyDescent="0.35">
      <c r="A12" s="69">
        <v>6</v>
      </c>
      <c r="B12" s="70" t="s">
        <v>468</v>
      </c>
      <c r="C12" s="71"/>
      <c r="D12" s="62">
        <f>D10+D11</f>
        <v>230543000000</v>
      </c>
      <c r="E12" s="149"/>
      <c r="F12" s="149"/>
      <c r="G12" s="149"/>
      <c r="H12" s="149"/>
      <c r="I12" s="72"/>
    </row>
    <row r="13" spans="1:9" ht="26.25" customHeight="1" x14ac:dyDescent="0.35">
      <c r="A13" s="73">
        <v>7</v>
      </c>
      <c r="B13" s="74" t="s">
        <v>469</v>
      </c>
      <c r="C13" s="22"/>
      <c r="D13" s="67">
        <f>D9-D12</f>
        <v>440457000000</v>
      </c>
      <c r="E13" s="148" t="s">
        <v>470</v>
      </c>
      <c r="F13" s="148"/>
      <c r="G13" s="148"/>
      <c r="H13" s="148"/>
      <c r="I13" s="19"/>
    </row>
    <row r="14" spans="1:9" ht="15" customHeight="1" x14ac:dyDescent="0.35">
      <c r="A14" s="75">
        <v>8</v>
      </c>
      <c r="B14" s="76" t="s">
        <v>471</v>
      </c>
      <c r="C14" s="77"/>
      <c r="D14" s="78" t="str">
        <f>IF(ABS(D13-Neraca!$E$62)&lt;1,"COCOK DENGAN SHEET NERACA","TIDAK COCOK — PERIKSA KEMBALI")</f>
        <v>COCOK DENGAN SHEET NERACA</v>
      </c>
      <c r="E14" s="150" t="s">
        <v>472</v>
      </c>
      <c r="F14" s="150"/>
      <c r="G14" s="150"/>
      <c r="H14" s="150"/>
      <c r="I14" s="79"/>
    </row>
    <row r="15" spans="1:9" ht="15" customHeight="1" x14ac:dyDescent="0.35">
      <c r="A15" s="32">
        <v>9</v>
      </c>
      <c r="B15" s="11" t="s">
        <v>473</v>
      </c>
      <c r="C15" s="13"/>
      <c r="D15" s="3">
        <f>Neraca!$C$53</f>
        <v>301500000000</v>
      </c>
      <c r="E15" s="147" t="s">
        <v>474</v>
      </c>
      <c r="F15" s="147"/>
      <c r="G15" s="147"/>
      <c r="H15" s="147"/>
      <c r="I15" s="6"/>
    </row>
    <row r="16" spans="1:9" ht="23.25" customHeight="1" x14ac:dyDescent="0.35">
      <c r="A16" s="32">
        <v>10</v>
      </c>
      <c r="B16" s="11" t="s">
        <v>475</v>
      </c>
      <c r="C16" s="13"/>
      <c r="D16" s="80">
        <f>D13/D15</f>
        <v>1.4608855721393035</v>
      </c>
      <c r="E16" s="147" t="s">
        <v>476</v>
      </c>
      <c r="F16" s="147"/>
      <c r="G16" s="147"/>
      <c r="H16" s="147"/>
      <c r="I16" s="6"/>
    </row>
    <row r="18" spans="1:9" ht="18" customHeight="1" x14ac:dyDescent="0.35">
      <c r="A18" s="130" t="s">
        <v>477</v>
      </c>
      <c r="B18" s="130"/>
      <c r="C18" s="130"/>
      <c r="D18" s="130"/>
      <c r="E18" s="130"/>
      <c r="F18" s="130"/>
      <c r="G18" s="130"/>
      <c r="H18" s="130"/>
      <c r="I18" s="130"/>
    </row>
    <row r="19" spans="1:9" ht="15" customHeight="1" x14ac:dyDescent="0.35">
      <c r="A19" s="32">
        <v>1</v>
      </c>
      <c r="B19" s="11" t="s">
        <v>478</v>
      </c>
      <c r="C19" s="13" t="s">
        <v>479</v>
      </c>
      <c r="D19" s="16">
        <f>D13</f>
        <v>440457000000</v>
      </c>
      <c r="E19" s="147" t="s">
        <v>480</v>
      </c>
      <c r="F19" s="147"/>
      <c r="G19" s="147"/>
      <c r="H19" s="147"/>
      <c r="I19" s="6"/>
    </row>
    <row r="20" spans="1:9" ht="15" customHeight="1" x14ac:dyDescent="0.35">
      <c r="A20" s="32">
        <v>2</v>
      </c>
      <c r="B20" s="11" t="s">
        <v>481</v>
      </c>
      <c r="C20" s="13" t="s">
        <v>482</v>
      </c>
      <c r="D20" s="3">
        <f>Input!$C$29</f>
        <v>500000</v>
      </c>
      <c r="E20" s="147" t="s">
        <v>121</v>
      </c>
      <c r="F20" s="147"/>
      <c r="G20" s="147"/>
      <c r="H20" s="147"/>
      <c r="I20" s="6"/>
    </row>
    <row r="21" spans="1:9" ht="15" customHeight="1" x14ac:dyDescent="0.35">
      <c r="A21" s="69">
        <v>3</v>
      </c>
      <c r="B21" s="70" t="s">
        <v>451</v>
      </c>
      <c r="C21" s="71"/>
      <c r="D21" s="62">
        <f>D19/D20</f>
        <v>880914</v>
      </c>
      <c r="E21" s="149" t="s">
        <v>483</v>
      </c>
      <c r="F21" s="149"/>
      <c r="G21" s="149"/>
      <c r="H21" s="149"/>
      <c r="I21" s="72"/>
    </row>
    <row r="22" spans="1:9" ht="15" customHeight="1" x14ac:dyDescent="0.35">
      <c r="A22" s="32">
        <v>4</v>
      </c>
      <c r="B22" s="11" t="s">
        <v>131</v>
      </c>
      <c r="C22" s="13" t="s">
        <v>482</v>
      </c>
      <c r="D22" s="2">
        <f>Input!$C$33</f>
        <v>0.25</v>
      </c>
      <c r="E22" s="147" t="s">
        <v>484</v>
      </c>
      <c r="F22" s="147"/>
      <c r="G22" s="147"/>
      <c r="H22" s="147"/>
      <c r="I22" s="6"/>
    </row>
    <row r="23" spans="1:9" ht="15" customHeight="1" x14ac:dyDescent="0.35">
      <c r="A23" s="32">
        <v>5</v>
      </c>
      <c r="B23" s="11" t="s">
        <v>129</v>
      </c>
      <c r="C23" s="13"/>
      <c r="D23" s="16">
        <f>D20*D22</f>
        <v>125000</v>
      </c>
      <c r="E23" s="147" t="s">
        <v>121</v>
      </c>
      <c r="F23" s="147"/>
      <c r="G23" s="147"/>
      <c r="H23" s="147"/>
      <c r="I23" s="6"/>
    </row>
    <row r="24" spans="1:9" ht="23.25" customHeight="1" x14ac:dyDescent="0.35">
      <c r="A24" s="69">
        <v>6</v>
      </c>
      <c r="B24" s="70" t="s">
        <v>485</v>
      </c>
      <c r="C24" s="71"/>
      <c r="D24" s="62">
        <f>D19*D22</f>
        <v>110114250000</v>
      </c>
      <c r="E24" s="149" t="s">
        <v>486</v>
      </c>
      <c r="F24" s="149"/>
      <c r="G24" s="149"/>
      <c r="H24" s="149"/>
      <c r="I24" s="72"/>
    </row>
    <row r="25" spans="1:9" ht="15" customHeight="1" x14ac:dyDescent="0.35">
      <c r="A25" s="32">
        <v>7</v>
      </c>
      <c r="B25" s="11" t="s">
        <v>487</v>
      </c>
      <c r="C25" s="13" t="s">
        <v>488</v>
      </c>
      <c r="D25" s="2">
        <f>Input!$C$54</f>
        <v>0.15</v>
      </c>
      <c r="E25" s="147" t="s">
        <v>489</v>
      </c>
      <c r="F25" s="147"/>
      <c r="G25" s="147"/>
      <c r="H25" s="147"/>
      <c r="I25" s="6"/>
    </row>
    <row r="26" spans="1:9" ht="15" customHeight="1" x14ac:dyDescent="0.35">
      <c r="A26" s="32">
        <v>8</v>
      </c>
      <c r="B26" s="11" t="s">
        <v>490</v>
      </c>
      <c r="C26" s="13"/>
      <c r="D26" s="16">
        <f>-D24*D25</f>
        <v>-16517137500</v>
      </c>
      <c r="E26" s="147"/>
      <c r="F26" s="147"/>
      <c r="G26" s="147"/>
      <c r="H26" s="147"/>
      <c r="I26" s="6"/>
    </row>
    <row r="27" spans="1:9" ht="23.25" customHeight="1" x14ac:dyDescent="0.35">
      <c r="A27" s="69">
        <v>9</v>
      </c>
      <c r="B27" s="70" t="s">
        <v>491</v>
      </c>
      <c r="C27" s="71"/>
      <c r="D27" s="62">
        <f>D24+D26</f>
        <v>93597112500</v>
      </c>
      <c r="E27" s="149"/>
      <c r="F27" s="149"/>
      <c r="G27" s="149"/>
      <c r="H27" s="149"/>
      <c r="I27" s="72"/>
    </row>
    <row r="28" spans="1:9" ht="15" customHeight="1" x14ac:dyDescent="0.35">
      <c r="A28" s="32">
        <v>10</v>
      </c>
      <c r="B28" s="11" t="s">
        <v>492</v>
      </c>
      <c r="C28" s="13" t="s">
        <v>493</v>
      </c>
      <c r="D28" s="2">
        <f>Input!$C$55</f>
        <v>0.28000000000000003</v>
      </c>
      <c r="E28" s="147" t="s">
        <v>494</v>
      </c>
      <c r="F28" s="147"/>
      <c r="G28" s="147"/>
      <c r="H28" s="147"/>
      <c r="I28" s="6"/>
    </row>
    <row r="29" spans="1:9" ht="15" customHeight="1" x14ac:dyDescent="0.35">
      <c r="A29" s="32">
        <v>11</v>
      </c>
      <c r="B29" s="11" t="s">
        <v>495</v>
      </c>
      <c r="C29" s="13"/>
      <c r="D29" s="16">
        <f>-D27*D28</f>
        <v>-26207191500.000004</v>
      </c>
      <c r="E29" s="147"/>
      <c r="F29" s="147"/>
      <c r="G29" s="147"/>
      <c r="H29" s="147"/>
      <c r="I29" s="6"/>
    </row>
    <row r="30" spans="1:9" ht="26.25" customHeight="1" x14ac:dyDescent="0.35">
      <c r="A30" s="73">
        <v>12</v>
      </c>
      <c r="B30" s="74" t="s">
        <v>496</v>
      </c>
      <c r="C30" s="22"/>
      <c r="D30" s="67">
        <f>D27+D29</f>
        <v>67389921000</v>
      </c>
      <c r="E30" s="148" t="s">
        <v>497</v>
      </c>
      <c r="F30" s="148"/>
      <c r="G30" s="148"/>
      <c r="H30" s="148"/>
      <c r="I30" s="19"/>
    </row>
    <row r="31" spans="1:9" ht="15" customHeight="1" x14ac:dyDescent="0.35">
      <c r="A31" s="32">
        <v>13</v>
      </c>
      <c r="B31" s="11" t="s">
        <v>498</v>
      </c>
      <c r="C31" s="13"/>
      <c r="D31" s="17">
        <f>1-(1-D25)*(1-D28)</f>
        <v>0.38800000000000001</v>
      </c>
      <c r="E31" s="147" t="s">
        <v>499</v>
      </c>
      <c r="F31" s="147"/>
      <c r="G31" s="147"/>
      <c r="H31" s="147"/>
      <c r="I31" s="6"/>
    </row>
    <row r="32" spans="1:9" ht="15" customHeight="1" x14ac:dyDescent="0.35">
      <c r="A32" s="32">
        <v>14</v>
      </c>
      <c r="B32" s="11" t="s">
        <v>500</v>
      </c>
      <c r="C32" s="13"/>
      <c r="D32" s="16">
        <f>D30/D23</f>
        <v>539119.36800000002</v>
      </c>
      <c r="E32" s="147" t="s">
        <v>501</v>
      </c>
      <c r="F32" s="147"/>
      <c r="G32" s="147"/>
      <c r="H32" s="147"/>
      <c r="I32" s="6"/>
    </row>
    <row r="33" spans="1:9" ht="15" customHeight="1" x14ac:dyDescent="0.35">
      <c r="A33" s="32">
        <v>15</v>
      </c>
      <c r="B33" s="11" t="s">
        <v>502</v>
      </c>
      <c r="C33" s="13"/>
      <c r="D33" s="15">
        <v>1000000</v>
      </c>
      <c r="E33" s="147" t="s">
        <v>503</v>
      </c>
      <c r="F33" s="147"/>
      <c r="G33" s="147"/>
      <c r="H33" s="147"/>
      <c r="I33" s="6"/>
    </row>
    <row r="34" spans="1:9" ht="26.25" customHeight="1" x14ac:dyDescent="0.35">
      <c r="A34" s="73">
        <v>16</v>
      </c>
      <c r="B34" s="81" t="s">
        <v>504</v>
      </c>
      <c r="C34" s="22"/>
      <c r="D34" s="82">
        <f>ROUND(D30/D33,0)*D33</f>
        <v>67390000000</v>
      </c>
      <c r="E34" s="148" t="s">
        <v>505</v>
      </c>
      <c r="F34" s="148"/>
      <c r="G34" s="148"/>
      <c r="H34" s="148"/>
      <c r="I34" s="19"/>
    </row>
    <row r="36" spans="1:9" ht="42" customHeight="1" x14ac:dyDescent="0.35">
      <c r="A36" s="144" t="s">
        <v>506</v>
      </c>
      <c r="B36" s="144"/>
      <c r="C36" s="144"/>
      <c r="D36" s="144"/>
      <c r="E36" s="144"/>
      <c r="F36" s="144"/>
      <c r="G36" s="144"/>
      <c r="H36" s="144"/>
      <c r="I36" s="144"/>
    </row>
    <row r="38" spans="1:9" ht="18" customHeight="1" x14ac:dyDescent="0.35">
      <c r="A38" s="130" t="s">
        <v>507</v>
      </c>
      <c r="B38" s="130"/>
      <c r="C38" s="130"/>
      <c r="D38" s="130"/>
      <c r="E38" s="130"/>
      <c r="F38" s="130"/>
      <c r="G38" s="130"/>
      <c r="H38" s="130"/>
      <c r="I38" s="130"/>
    </row>
    <row r="39" spans="1:9" ht="15" customHeight="1" x14ac:dyDescent="0.35">
      <c r="B39" s="83" t="s">
        <v>508</v>
      </c>
      <c r="C39" s="84">
        <v>0</v>
      </c>
      <c r="D39" s="84">
        <v>0.1</v>
      </c>
      <c r="E39" s="84">
        <v>0.15</v>
      </c>
      <c r="F39" s="84">
        <v>0.2</v>
      </c>
      <c r="G39" s="84">
        <v>0.25</v>
      </c>
      <c r="H39" s="84">
        <v>0.3</v>
      </c>
      <c r="I39" s="6"/>
    </row>
    <row r="40" spans="1:9" ht="15" customHeight="1" x14ac:dyDescent="0.35">
      <c r="B40" s="84">
        <v>0.15</v>
      </c>
      <c r="C40" s="85">
        <f t="shared" ref="C40:H45" si="0">$D$19*$D$22*(1-C$39)*(1-$B40)</f>
        <v>93597112500</v>
      </c>
      <c r="D40" s="85">
        <f t="shared" si="0"/>
        <v>84237401250</v>
      </c>
      <c r="E40" s="85">
        <f t="shared" si="0"/>
        <v>79557545625</v>
      </c>
      <c r="F40" s="85">
        <f t="shared" si="0"/>
        <v>74877690000</v>
      </c>
      <c r="G40" s="85">
        <f t="shared" si="0"/>
        <v>70197834375</v>
      </c>
      <c r="H40" s="85">
        <f t="shared" si="0"/>
        <v>65517978750</v>
      </c>
      <c r="I40" s="6"/>
    </row>
    <row r="41" spans="1:9" ht="15" customHeight="1" x14ac:dyDescent="0.35">
      <c r="B41" s="84">
        <v>0.2</v>
      </c>
      <c r="C41" s="85">
        <f t="shared" si="0"/>
        <v>88091400000</v>
      </c>
      <c r="D41" s="85">
        <f t="shared" si="0"/>
        <v>79282260000</v>
      </c>
      <c r="E41" s="85">
        <f t="shared" si="0"/>
        <v>74877690000</v>
      </c>
      <c r="F41" s="85">
        <f t="shared" si="0"/>
        <v>70473120000</v>
      </c>
      <c r="G41" s="85">
        <f t="shared" si="0"/>
        <v>66068550000</v>
      </c>
      <c r="H41" s="85">
        <f t="shared" si="0"/>
        <v>61663980000</v>
      </c>
      <c r="I41" s="6"/>
    </row>
    <row r="42" spans="1:9" ht="15" customHeight="1" x14ac:dyDescent="0.35">
      <c r="B42" s="84">
        <v>0.25</v>
      </c>
      <c r="C42" s="85">
        <f t="shared" si="0"/>
        <v>82585687500</v>
      </c>
      <c r="D42" s="85">
        <f t="shared" si="0"/>
        <v>74327118750</v>
      </c>
      <c r="E42" s="85">
        <f t="shared" si="0"/>
        <v>70197834375</v>
      </c>
      <c r="F42" s="85">
        <f t="shared" si="0"/>
        <v>66068550000</v>
      </c>
      <c r="G42" s="85">
        <f t="shared" si="0"/>
        <v>61939265625</v>
      </c>
      <c r="H42" s="85">
        <f t="shared" si="0"/>
        <v>57809981250</v>
      </c>
      <c r="I42" s="6"/>
    </row>
    <row r="43" spans="1:9" ht="15" customHeight="1" x14ac:dyDescent="0.35">
      <c r="B43" s="84">
        <v>0.28000000000000003</v>
      </c>
      <c r="C43" s="85">
        <f t="shared" si="0"/>
        <v>79282260000</v>
      </c>
      <c r="D43" s="85">
        <f t="shared" si="0"/>
        <v>71354034000</v>
      </c>
      <c r="E43" s="85">
        <f t="shared" si="0"/>
        <v>67389921000</v>
      </c>
      <c r="F43" s="85">
        <f t="shared" si="0"/>
        <v>63425808000</v>
      </c>
      <c r="G43" s="85">
        <f t="shared" si="0"/>
        <v>59461695000</v>
      </c>
      <c r="H43" s="85">
        <f t="shared" si="0"/>
        <v>55497582000</v>
      </c>
      <c r="I43" s="6"/>
    </row>
    <row r="44" spans="1:9" ht="15" customHeight="1" x14ac:dyDescent="0.35">
      <c r="B44" s="84">
        <v>0.3</v>
      </c>
      <c r="C44" s="85">
        <f t="shared" si="0"/>
        <v>77079975000</v>
      </c>
      <c r="D44" s="85">
        <f t="shared" si="0"/>
        <v>69371977500</v>
      </c>
      <c r="E44" s="85">
        <f t="shared" si="0"/>
        <v>65517978749.999992</v>
      </c>
      <c r="F44" s="85">
        <f t="shared" si="0"/>
        <v>61663979999.999992</v>
      </c>
      <c r="G44" s="85">
        <f t="shared" si="0"/>
        <v>57809981250</v>
      </c>
      <c r="H44" s="85">
        <f t="shared" si="0"/>
        <v>53955982500</v>
      </c>
      <c r="I44" s="6"/>
    </row>
    <row r="45" spans="1:9" ht="15" customHeight="1" x14ac:dyDescent="0.35">
      <c r="B45" s="84">
        <v>0.35</v>
      </c>
      <c r="C45" s="85">
        <f t="shared" si="0"/>
        <v>71574262500</v>
      </c>
      <c r="D45" s="85">
        <f t="shared" si="0"/>
        <v>64416836250</v>
      </c>
      <c r="E45" s="85">
        <f t="shared" si="0"/>
        <v>60838123125</v>
      </c>
      <c r="F45" s="85">
        <f t="shared" si="0"/>
        <v>57259410000</v>
      </c>
      <c r="G45" s="85">
        <f t="shared" si="0"/>
        <v>53680696875</v>
      </c>
      <c r="H45" s="85">
        <f t="shared" si="0"/>
        <v>50101983750</v>
      </c>
      <c r="I45" s="6"/>
    </row>
    <row r="46" spans="1:9" ht="27.75" customHeight="1" x14ac:dyDescent="0.35">
      <c r="A46" s="137" t="s">
        <v>509</v>
      </c>
      <c r="B46" s="137"/>
      <c r="C46" s="137"/>
      <c r="D46" s="137"/>
      <c r="E46" s="137"/>
      <c r="F46" s="137"/>
      <c r="G46" s="137"/>
      <c r="H46" s="137"/>
      <c r="I46" s="137"/>
    </row>
    <row r="48" spans="1:9" ht="18" customHeight="1" x14ac:dyDescent="0.35">
      <c r="A48" s="130" t="s">
        <v>510</v>
      </c>
      <c r="B48" s="130"/>
      <c r="C48" s="130"/>
      <c r="D48" s="130"/>
      <c r="E48" s="130"/>
      <c r="F48" s="130"/>
      <c r="G48" s="130"/>
      <c r="H48" s="130"/>
      <c r="I48" s="130"/>
    </row>
    <row r="49" spans="1:9" ht="23.25" customHeight="1" x14ac:dyDescent="0.35">
      <c r="A49" s="32">
        <v>1</v>
      </c>
      <c r="B49" s="11" t="s">
        <v>511</v>
      </c>
      <c r="C49" s="13"/>
      <c r="D49" s="3">
        <f>Neraca!$E$12+Neraca!$E$13+Neraca!$E$18+Neraca!$E$19+Neraca!$E$20</f>
        <v>608000000000</v>
      </c>
      <c r="E49" s="147" t="s">
        <v>512</v>
      </c>
      <c r="F49" s="147"/>
      <c r="G49" s="147"/>
      <c r="H49" s="147"/>
      <c r="I49" s="6"/>
    </row>
    <row r="50" spans="1:9" ht="15" customHeight="1" x14ac:dyDescent="0.35">
      <c r="A50" s="32">
        <v>2</v>
      </c>
      <c r="B50" s="11" t="s">
        <v>513</v>
      </c>
      <c r="C50" s="13"/>
      <c r="D50" s="86">
        <f>IF(Input!$C$46="Ya",1-Input!$C$47,1)</f>
        <v>0.78</v>
      </c>
      <c r="E50" s="147" t="s">
        <v>514</v>
      </c>
      <c r="F50" s="147"/>
      <c r="G50" s="147"/>
      <c r="H50" s="147"/>
      <c r="I50" s="6"/>
    </row>
    <row r="51" spans="1:9" ht="27.75" customHeight="1" x14ac:dyDescent="0.35">
      <c r="B51" s="83" t="s">
        <v>515</v>
      </c>
      <c r="C51" s="84">
        <v>0.2</v>
      </c>
      <c r="D51" s="84">
        <v>0.25</v>
      </c>
      <c r="E51" s="84">
        <v>0.28000000000000003</v>
      </c>
      <c r="F51" s="84">
        <v>0.3</v>
      </c>
      <c r="G51" s="84">
        <v>0.35</v>
      </c>
      <c r="H51" s="6"/>
      <c r="I51" s="6"/>
    </row>
    <row r="52" spans="1:9" ht="15" customHeight="1" x14ac:dyDescent="0.35">
      <c r="B52" s="87">
        <v>-0.2</v>
      </c>
      <c r="C52" s="85">
        <f t="shared" ref="C52:G56" si="1">($D$19+$B52*$D$49*$D$50)*$D$22*(1-$D$25)*(1-C$51)</f>
        <v>58753530000</v>
      </c>
      <c r="D52" s="85">
        <f t="shared" si="1"/>
        <v>55081434375</v>
      </c>
      <c r="E52" s="85">
        <f t="shared" si="1"/>
        <v>52878177000</v>
      </c>
      <c r="F52" s="85">
        <f t="shared" si="1"/>
        <v>51409338750</v>
      </c>
      <c r="G52" s="85">
        <f t="shared" si="1"/>
        <v>47737243125</v>
      </c>
      <c r="H52" s="6"/>
      <c r="I52" s="6"/>
    </row>
    <row r="53" spans="1:9" ht="15" customHeight="1" x14ac:dyDescent="0.35">
      <c r="B53" s="87">
        <v>-0.1</v>
      </c>
      <c r="C53" s="85">
        <f t="shared" si="1"/>
        <v>66815610000</v>
      </c>
      <c r="D53" s="85">
        <f t="shared" si="1"/>
        <v>62639634375</v>
      </c>
      <c r="E53" s="85">
        <f t="shared" si="1"/>
        <v>60134049000</v>
      </c>
      <c r="F53" s="85">
        <f t="shared" si="1"/>
        <v>58463658750</v>
      </c>
      <c r="G53" s="85">
        <f t="shared" si="1"/>
        <v>54287683125</v>
      </c>
      <c r="H53" s="6"/>
      <c r="I53" s="6"/>
    </row>
    <row r="54" spans="1:9" ht="15" customHeight="1" x14ac:dyDescent="0.35">
      <c r="B54" s="87">
        <v>0</v>
      </c>
      <c r="C54" s="85">
        <f t="shared" si="1"/>
        <v>74877690000</v>
      </c>
      <c r="D54" s="85">
        <f t="shared" si="1"/>
        <v>70197834375</v>
      </c>
      <c r="E54" s="85">
        <f t="shared" si="1"/>
        <v>67389921000</v>
      </c>
      <c r="F54" s="85">
        <f t="shared" si="1"/>
        <v>65517978749.999992</v>
      </c>
      <c r="G54" s="85">
        <f t="shared" si="1"/>
        <v>60838123125</v>
      </c>
      <c r="H54" s="6"/>
      <c r="I54" s="6"/>
    </row>
    <row r="55" spans="1:9" ht="15" customHeight="1" x14ac:dyDescent="0.35">
      <c r="B55" s="87">
        <v>0.1</v>
      </c>
      <c r="C55" s="85">
        <f t="shared" si="1"/>
        <v>82939770000</v>
      </c>
      <c r="D55" s="85">
        <f t="shared" si="1"/>
        <v>77756034375</v>
      </c>
      <c r="E55" s="85">
        <f t="shared" si="1"/>
        <v>74645793000</v>
      </c>
      <c r="F55" s="85">
        <f t="shared" si="1"/>
        <v>72572298750</v>
      </c>
      <c r="G55" s="85">
        <f t="shared" si="1"/>
        <v>67388563125</v>
      </c>
      <c r="H55" s="6"/>
      <c r="I55" s="6"/>
    </row>
    <row r="56" spans="1:9" ht="15" customHeight="1" x14ac:dyDescent="0.35">
      <c r="B56" s="87">
        <v>0.2</v>
      </c>
      <c r="C56" s="85">
        <f t="shared" si="1"/>
        <v>91001850000</v>
      </c>
      <c r="D56" s="85">
        <f t="shared" si="1"/>
        <v>85314234375</v>
      </c>
      <c r="E56" s="85">
        <f t="shared" si="1"/>
        <v>81901665000</v>
      </c>
      <c r="F56" s="85">
        <f t="shared" si="1"/>
        <v>79626618750</v>
      </c>
      <c r="G56" s="85">
        <f t="shared" si="1"/>
        <v>73939003125</v>
      </c>
      <c r="H56" s="6"/>
      <c r="I56" s="6"/>
    </row>
    <row r="57" spans="1:9" ht="33.75" customHeight="1" x14ac:dyDescent="0.35">
      <c r="A57" s="137" t="s">
        <v>516</v>
      </c>
      <c r="B57" s="137"/>
      <c r="C57" s="137"/>
      <c r="D57" s="137"/>
      <c r="E57" s="137"/>
      <c r="F57" s="137"/>
      <c r="G57" s="137"/>
      <c r="H57" s="137"/>
      <c r="I57" s="137"/>
    </row>
    <row r="59" spans="1:9" ht="18" customHeight="1" x14ac:dyDescent="0.35">
      <c r="A59" s="130" t="s">
        <v>517</v>
      </c>
      <c r="B59" s="130"/>
      <c r="C59" s="130"/>
      <c r="D59" s="130"/>
      <c r="E59" s="130"/>
      <c r="F59" s="130"/>
      <c r="G59" s="130"/>
      <c r="H59" s="130"/>
      <c r="I59" s="130"/>
    </row>
    <row r="60" spans="1:9" ht="25.5" customHeight="1" x14ac:dyDescent="0.35">
      <c r="A60" s="28" t="s">
        <v>211</v>
      </c>
      <c r="B60" s="28" t="s">
        <v>518</v>
      </c>
      <c r="C60" s="28" t="s">
        <v>519</v>
      </c>
      <c r="D60" s="28" t="s">
        <v>520</v>
      </c>
      <c r="E60" s="151" t="s">
        <v>521</v>
      </c>
      <c r="F60" s="151"/>
      <c r="G60" s="151"/>
      <c r="H60" s="151"/>
      <c r="I60" s="6"/>
    </row>
    <row r="61" spans="1:9" ht="33.75" customHeight="1" x14ac:dyDescent="0.35">
      <c r="A61" s="73">
        <v>1</v>
      </c>
      <c r="B61" s="88" t="s">
        <v>522</v>
      </c>
      <c r="C61" s="55" t="s">
        <v>523</v>
      </c>
      <c r="D61" s="89">
        <f>D34</f>
        <v>67390000000</v>
      </c>
      <c r="E61" s="148" t="s">
        <v>524</v>
      </c>
      <c r="F61" s="148"/>
      <c r="G61" s="148"/>
      <c r="H61" s="148"/>
      <c r="I61" s="19"/>
    </row>
    <row r="62" spans="1:9" ht="33.75" customHeight="1" x14ac:dyDescent="0.35">
      <c r="A62" s="32">
        <v>2</v>
      </c>
      <c r="B62" s="11" t="s">
        <v>525</v>
      </c>
      <c r="C62" s="55" t="s">
        <v>526</v>
      </c>
      <c r="D62" s="90" t="s">
        <v>277</v>
      </c>
      <c r="E62" s="147" t="s">
        <v>527</v>
      </c>
      <c r="F62" s="147"/>
      <c r="G62" s="147"/>
      <c r="H62" s="147"/>
      <c r="I62" s="6"/>
    </row>
    <row r="63" spans="1:9" ht="33.75" customHeight="1" x14ac:dyDescent="0.35">
      <c r="A63" s="32">
        <v>3</v>
      </c>
      <c r="B63" s="11" t="s">
        <v>528</v>
      </c>
      <c r="C63" s="55" t="s">
        <v>529</v>
      </c>
      <c r="D63" s="80">
        <f>D13/D15</f>
        <v>1.4608855721393035</v>
      </c>
      <c r="E63" s="147" t="s">
        <v>530</v>
      </c>
      <c r="F63" s="147"/>
      <c r="G63" s="147"/>
      <c r="H63" s="147"/>
      <c r="I63" s="6"/>
    </row>
    <row r="64" spans="1:9" ht="33.75" customHeight="1" x14ac:dyDescent="0.35">
      <c r="A64" s="32">
        <v>4</v>
      </c>
      <c r="B64" s="11" t="s">
        <v>531</v>
      </c>
      <c r="C64" s="55" t="s">
        <v>526</v>
      </c>
      <c r="D64" s="90" t="s">
        <v>277</v>
      </c>
      <c r="E64" s="147" t="s">
        <v>532</v>
      </c>
      <c r="F64" s="147"/>
      <c r="G64" s="147"/>
      <c r="H64" s="147"/>
      <c r="I64" s="6"/>
    </row>
    <row r="66" spans="1:9" ht="23.25" customHeight="1" x14ac:dyDescent="0.35">
      <c r="A66" s="91"/>
      <c r="B66" s="11" t="s">
        <v>533</v>
      </c>
      <c r="C66" s="13"/>
      <c r="D66" s="92">
        <v>0.62</v>
      </c>
      <c r="E66" s="147" t="s">
        <v>534</v>
      </c>
      <c r="F66" s="147"/>
      <c r="G66" s="147"/>
      <c r="H66" s="147"/>
      <c r="I66" s="6"/>
    </row>
    <row r="67" spans="1:9" ht="23.25" customHeight="1" x14ac:dyDescent="0.35">
      <c r="A67" s="91"/>
      <c r="B67" s="11" t="s">
        <v>535</v>
      </c>
      <c r="C67" s="13"/>
      <c r="D67" s="93">
        <v>0.45</v>
      </c>
      <c r="E67" s="147" t="s">
        <v>536</v>
      </c>
      <c r="F67" s="147"/>
      <c r="G67" s="147"/>
      <c r="H67" s="147"/>
      <c r="I67" s="6"/>
    </row>
    <row r="68" spans="1:9" ht="23.25" customHeight="1" x14ac:dyDescent="0.35">
      <c r="A68" s="94"/>
      <c r="B68" s="70" t="s">
        <v>537</v>
      </c>
      <c r="C68" s="71"/>
      <c r="D68" s="95">
        <f>D31</f>
        <v>0.38800000000000001</v>
      </c>
      <c r="E68" s="149" t="s">
        <v>538</v>
      </c>
      <c r="F68" s="149"/>
      <c r="G68" s="149"/>
      <c r="H68" s="149"/>
      <c r="I68" s="72"/>
    </row>
    <row r="69" spans="1:9" ht="27.75" customHeight="1" x14ac:dyDescent="0.35">
      <c r="A69" s="96"/>
      <c r="B69" s="76" t="s">
        <v>539</v>
      </c>
      <c r="C69" s="77"/>
      <c r="D69" s="97" t="str">
        <f>IF(AND(D68&gt;=D67-0.15,D68&lt;=D67+0.2),"WAJAR — berada dalam rentang yang dapat dijelaskan","PERIKSA KEMBALI — di luar rentang pembanding")</f>
        <v>WAJAR — berada dalam rentang yang dapat dijelaskan</v>
      </c>
      <c r="E69" s="150" t="s">
        <v>540</v>
      </c>
      <c r="F69" s="150"/>
      <c r="G69" s="150"/>
      <c r="H69" s="150"/>
      <c r="I69" s="79"/>
    </row>
    <row r="71" spans="1:9" ht="18" customHeight="1" x14ac:dyDescent="0.35">
      <c r="A71" s="130" t="s">
        <v>541</v>
      </c>
      <c r="B71" s="130"/>
      <c r="C71" s="130"/>
      <c r="D71" s="130"/>
      <c r="E71" s="130"/>
      <c r="F71" s="130"/>
      <c r="G71" s="130"/>
      <c r="H71" s="130"/>
      <c r="I71" s="130"/>
    </row>
    <row r="72" spans="1:9" ht="23.25" customHeight="1" x14ac:dyDescent="0.35">
      <c r="A72" s="91"/>
      <c r="B72" s="11" t="s">
        <v>78</v>
      </c>
      <c r="C72" s="13"/>
      <c r="D72" s="98" t="s">
        <v>79</v>
      </c>
      <c r="E72" s="147" t="s">
        <v>542</v>
      </c>
      <c r="F72" s="147"/>
      <c r="G72" s="147"/>
      <c r="H72" s="147"/>
      <c r="I72" s="6"/>
    </row>
    <row r="73" spans="1:9" ht="15" customHeight="1" x14ac:dyDescent="0.35">
      <c r="A73" s="91"/>
      <c r="B73" s="11" t="s">
        <v>90</v>
      </c>
      <c r="C73" s="13"/>
      <c r="D73" s="99" t="s">
        <v>91</v>
      </c>
      <c r="E73" s="147"/>
      <c r="F73" s="147"/>
      <c r="G73" s="147"/>
      <c r="H73" s="147"/>
      <c r="I73" s="6"/>
    </row>
    <row r="74" spans="1:9" ht="15" customHeight="1" x14ac:dyDescent="0.35">
      <c r="A74" s="91"/>
      <c r="B74" s="11" t="s">
        <v>543</v>
      </c>
      <c r="C74" s="13"/>
      <c r="D74" s="99" t="s">
        <v>103</v>
      </c>
      <c r="E74" s="147"/>
      <c r="F74" s="147"/>
      <c r="G74" s="147"/>
      <c r="H74" s="147"/>
      <c r="I74" s="6"/>
    </row>
    <row r="75" spans="1:9" ht="15" customHeight="1" x14ac:dyDescent="0.35">
      <c r="A75" s="100"/>
      <c r="B75" s="81" t="s">
        <v>544</v>
      </c>
      <c r="C75" s="22"/>
      <c r="D75" s="82">
        <f>D34</f>
        <v>67390000000</v>
      </c>
      <c r="E75" s="148" t="s">
        <v>545</v>
      </c>
      <c r="F75" s="148"/>
      <c r="G75" s="148"/>
      <c r="H75" s="148"/>
      <c r="I75" s="19"/>
    </row>
    <row r="76" spans="1:9" ht="34.5" customHeight="1" x14ac:dyDescent="0.35">
      <c r="A76" s="91"/>
      <c r="B76" s="11" t="s">
        <v>546</v>
      </c>
      <c r="C76" s="13"/>
      <c r="D76" s="98" t="s">
        <v>547</v>
      </c>
      <c r="E76" s="147" t="s">
        <v>548</v>
      </c>
      <c r="F76" s="147"/>
      <c r="G76" s="147"/>
      <c r="H76" s="147"/>
      <c r="I76" s="6"/>
    </row>
    <row r="78" spans="1:9" ht="36" customHeight="1" x14ac:dyDescent="0.35">
      <c r="A78" s="127" t="s">
        <v>549</v>
      </c>
      <c r="B78" s="127"/>
      <c r="C78" s="127"/>
      <c r="D78" s="127"/>
      <c r="E78" s="127"/>
      <c r="F78" s="127"/>
      <c r="G78" s="127"/>
      <c r="H78" s="127"/>
      <c r="I78" s="127"/>
    </row>
    <row r="80" spans="1:9" ht="18" customHeight="1" x14ac:dyDescent="0.35">
      <c r="A80" s="130" t="s">
        <v>550</v>
      </c>
      <c r="B80" s="130"/>
      <c r="C80" s="130"/>
      <c r="D80" s="130"/>
      <c r="E80" s="130"/>
      <c r="F80" s="130"/>
      <c r="G80" s="130"/>
      <c r="H80" s="130"/>
      <c r="I80" s="130"/>
    </row>
    <row r="81" spans="1:9" ht="25.5" customHeight="1" x14ac:dyDescent="0.35">
      <c r="A81" s="6"/>
      <c r="B81" s="7" t="s">
        <v>551</v>
      </c>
      <c r="C81" s="145" t="s">
        <v>552</v>
      </c>
      <c r="D81" s="145"/>
      <c r="E81" s="145"/>
      <c r="F81" s="146" t="s">
        <v>553</v>
      </c>
      <c r="G81" s="146"/>
      <c r="H81" s="146"/>
      <c r="I81" s="6"/>
    </row>
    <row r="82" spans="1:9" ht="25.5" customHeight="1" x14ac:dyDescent="0.35">
      <c r="A82" s="6"/>
      <c r="B82" s="7" t="s">
        <v>554</v>
      </c>
      <c r="C82" s="145" t="s">
        <v>552</v>
      </c>
      <c r="D82" s="145"/>
      <c r="E82" s="145"/>
      <c r="F82" s="146" t="s">
        <v>553</v>
      </c>
      <c r="G82" s="146"/>
      <c r="H82" s="146"/>
      <c r="I82" s="6"/>
    </row>
    <row r="83" spans="1:9" ht="25.5" customHeight="1" x14ac:dyDescent="0.35">
      <c r="A83" s="6"/>
      <c r="B83" s="7" t="s">
        <v>555</v>
      </c>
      <c r="C83" s="145" t="s">
        <v>552</v>
      </c>
      <c r="D83" s="145"/>
      <c r="E83" s="145"/>
      <c r="F83" s="146" t="s">
        <v>556</v>
      </c>
      <c r="G83" s="146"/>
      <c r="H83" s="146"/>
      <c r="I83" s="6"/>
    </row>
  </sheetData>
  <mergeCells count="62">
    <mergeCell ref="A1:I1"/>
    <mergeCell ref="A2:I2"/>
    <mergeCell ref="A3:I3"/>
    <mergeCell ref="A6:I6"/>
    <mergeCell ref="E7:H7"/>
    <mergeCell ref="E8:H8"/>
    <mergeCell ref="E9:H9"/>
    <mergeCell ref="E10:H10"/>
    <mergeCell ref="E11:H11"/>
    <mergeCell ref="E12:H12"/>
    <mergeCell ref="E13:H13"/>
    <mergeCell ref="E14:H14"/>
    <mergeCell ref="E15:H15"/>
    <mergeCell ref="E16:H16"/>
    <mergeCell ref="A18:I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A36:I36"/>
    <mergeCell ref="A38:I38"/>
    <mergeCell ref="A46:I46"/>
    <mergeCell ref="A48:I48"/>
    <mergeCell ref="E49:H49"/>
    <mergeCell ref="E50:H50"/>
    <mergeCell ref="A57:I57"/>
    <mergeCell ref="A59:I59"/>
    <mergeCell ref="E60:H60"/>
    <mergeCell ref="E61:H61"/>
    <mergeCell ref="E62:H62"/>
    <mergeCell ref="E63:H63"/>
    <mergeCell ref="E64:H64"/>
    <mergeCell ref="E66:H66"/>
    <mergeCell ref="E67:H67"/>
    <mergeCell ref="E68:H68"/>
    <mergeCell ref="E69:H69"/>
    <mergeCell ref="A71:I71"/>
    <mergeCell ref="E72:H72"/>
    <mergeCell ref="E73:H73"/>
    <mergeCell ref="E74:H74"/>
    <mergeCell ref="E75:H75"/>
    <mergeCell ref="E76:H76"/>
    <mergeCell ref="A78:I78"/>
    <mergeCell ref="C83:E83"/>
    <mergeCell ref="F83:H83"/>
    <mergeCell ref="A80:I80"/>
    <mergeCell ref="C81:E81"/>
    <mergeCell ref="F81:H81"/>
    <mergeCell ref="C82:E82"/>
    <mergeCell ref="F82:H82"/>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F8F00"/>
    <pageSetUpPr fitToPage="1"/>
  </sheetPr>
  <dimension ref="A1:H86"/>
  <sheetViews>
    <sheetView showGridLines="0" zoomScaleNormal="100" workbookViewId="0">
      <selection activeCell="D10" sqref="D10"/>
    </sheetView>
  </sheetViews>
  <sheetFormatPr defaultColWidth="8.6328125" defaultRowHeight="14.5" x14ac:dyDescent="0.35"/>
  <cols>
    <col min="1" max="1" width="5" customWidth="1"/>
    <col min="2" max="2" width="52" customWidth="1"/>
    <col min="3" max="3" width="20" customWidth="1"/>
    <col min="4" max="5" width="18" customWidth="1"/>
    <col min="6" max="6" width="11" customWidth="1"/>
    <col min="7" max="7" width="58" customWidth="1"/>
    <col min="8" max="8" width="3" customWidth="1"/>
  </cols>
  <sheetData>
    <row r="1" spans="1:8" ht="19.5" customHeight="1" x14ac:dyDescent="0.35">
      <c r="A1" s="134" t="s">
        <v>557</v>
      </c>
      <c r="B1" s="134"/>
      <c r="C1" s="134"/>
      <c r="D1" s="134"/>
      <c r="E1" s="134"/>
      <c r="F1" s="134"/>
      <c r="G1" s="134"/>
      <c r="H1" s="134"/>
    </row>
    <row r="2" spans="1:8" ht="15" customHeight="1" x14ac:dyDescent="0.35">
      <c r="A2" s="135" t="s">
        <v>970</v>
      </c>
      <c r="B2" s="135"/>
      <c r="C2" s="135"/>
      <c r="D2" s="135"/>
      <c r="E2" s="135"/>
      <c r="F2" s="135"/>
      <c r="G2" s="135"/>
      <c r="H2" s="135"/>
    </row>
    <row r="3" spans="1:8" ht="15" customHeight="1" x14ac:dyDescent="0.35">
      <c r="A3" s="136" t="s">
        <v>558</v>
      </c>
      <c r="B3" s="136"/>
      <c r="C3" s="136"/>
      <c r="D3" s="136"/>
      <c r="E3" s="136"/>
      <c r="F3" s="136"/>
      <c r="G3" s="136"/>
      <c r="H3" s="136"/>
    </row>
    <row r="4" spans="1:8" ht="15" customHeight="1" x14ac:dyDescent="0.35">
      <c r="A4" s="5"/>
      <c r="B4" s="5"/>
      <c r="C4" s="5"/>
      <c r="D4" s="5"/>
      <c r="E4" s="5"/>
      <c r="F4" s="5"/>
      <c r="G4" s="5"/>
      <c r="H4" s="5"/>
    </row>
    <row r="6" spans="1:8" ht="18" customHeight="1" x14ac:dyDescent="0.35">
      <c r="A6" s="130" t="s">
        <v>559</v>
      </c>
      <c r="B6" s="130"/>
      <c r="C6" s="130"/>
      <c r="D6" s="130"/>
      <c r="E6" s="130"/>
      <c r="F6" s="130"/>
      <c r="G6" s="130"/>
      <c r="H6" s="130"/>
    </row>
    <row r="7" spans="1:8" ht="57.75" customHeight="1" x14ac:dyDescent="0.35">
      <c r="A7" s="144" t="s">
        <v>560</v>
      </c>
      <c r="B7" s="144"/>
      <c r="C7" s="144"/>
      <c r="D7" s="144"/>
      <c r="E7" s="144"/>
      <c r="F7" s="144"/>
      <c r="G7" s="144"/>
      <c r="H7" s="144"/>
    </row>
    <row r="9" spans="1:8" ht="18" customHeight="1" x14ac:dyDescent="0.35">
      <c r="A9" s="130" t="s">
        <v>561</v>
      </c>
      <c r="B9" s="130"/>
      <c r="C9" s="130"/>
      <c r="D9" s="130"/>
      <c r="E9" s="130"/>
      <c r="F9" s="130"/>
      <c r="G9" s="130"/>
      <c r="H9" s="130"/>
    </row>
    <row r="10" spans="1:8" ht="25.5" customHeight="1" x14ac:dyDescent="0.35">
      <c r="A10" s="28" t="s">
        <v>211</v>
      </c>
      <c r="B10" s="28" t="s">
        <v>562</v>
      </c>
      <c r="C10" s="28" t="s">
        <v>563</v>
      </c>
      <c r="D10" s="28" t="s">
        <v>564</v>
      </c>
      <c r="E10" s="28" t="s">
        <v>565</v>
      </c>
      <c r="F10" s="28" t="s">
        <v>566</v>
      </c>
      <c r="G10" s="28" t="s">
        <v>567</v>
      </c>
      <c r="H10" s="29"/>
    </row>
    <row r="11" spans="1:8" ht="15" customHeight="1" x14ac:dyDescent="0.35">
      <c r="A11" s="32">
        <v>1</v>
      </c>
      <c r="B11" s="11" t="s">
        <v>568</v>
      </c>
      <c r="C11" s="91" t="s">
        <v>569</v>
      </c>
      <c r="D11" s="93">
        <v>0.25800000000000001</v>
      </c>
      <c r="E11" s="101">
        <v>398</v>
      </c>
      <c r="F11" s="56" t="s">
        <v>570</v>
      </c>
      <c r="G11" s="34" t="s">
        <v>571</v>
      </c>
      <c r="H11" s="6"/>
    </row>
    <row r="12" spans="1:8" ht="15" customHeight="1" x14ac:dyDescent="0.35">
      <c r="A12" s="32">
        <v>2</v>
      </c>
      <c r="B12" s="11" t="s">
        <v>572</v>
      </c>
      <c r="C12" s="91" t="s">
        <v>573</v>
      </c>
      <c r="D12" s="93">
        <v>0.33</v>
      </c>
      <c r="E12" s="101">
        <v>89</v>
      </c>
      <c r="F12" s="56" t="s">
        <v>570</v>
      </c>
      <c r="G12" s="34" t="s">
        <v>574</v>
      </c>
      <c r="H12" s="6"/>
    </row>
    <row r="13" spans="1:8" ht="15" customHeight="1" x14ac:dyDescent="0.35">
      <c r="A13" s="32">
        <v>3</v>
      </c>
      <c r="B13" s="11" t="s">
        <v>575</v>
      </c>
      <c r="C13" s="91" t="s">
        <v>576</v>
      </c>
      <c r="D13" s="93">
        <v>0.33500000000000002</v>
      </c>
      <c r="E13" s="101">
        <v>60</v>
      </c>
      <c r="F13" s="56" t="s">
        <v>570</v>
      </c>
      <c r="G13" s="34" t="s">
        <v>577</v>
      </c>
      <c r="H13" s="6"/>
    </row>
    <row r="14" spans="1:8" ht="15" customHeight="1" x14ac:dyDescent="0.35">
      <c r="A14" s="32">
        <v>4</v>
      </c>
      <c r="B14" s="11" t="s">
        <v>578</v>
      </c>
      <c r="C14" s="91" t="s">
        <v>579</v>
      </c>
      <c r="D14" s="93">
        <v>0.35599999999999998</v>
      </c>
      <c r="E14" s="101">
        <v>148</v>
      </c>
      <c r="F14" s="56" t="s">
        <v>570</v>
      </c>
      <c r="G14" s="34" t="s">
        <v>580</v>
      </c>
      <c r="H14" s="6"/>
    </row>
    <row r="15" spans="1:8" ht="15" customHeight="1" x14ac:dyDescent="0.35">
      <c r="A15" s="32">
        <v>5</v>
      </c>
      <c r="B15" s="11" t="s">
        <v>581</v>
      </c>
      <c r="C15" s="91" t="s">
        <v>582</v>
      </c>
      <c r="D15" s="93">
        <v>0.35399999999999998</v>
      </c>
      <c r="E15" s="101">
        <v>34</v>
      </c>
      <c r="F15" s="56" t="s">
        <v>570</v>
      </c>
      <c r="G15" s="34" t="s">
        <v>583</v>
      </c>
      <c r="H15" s="6"/>
    </row>
    <row r="16" spans="1:8" ht="15" customHeight="1" x14ac:dyDescent="0.35">
      <c r="A16" s="32">
        <v>6</v>
      </c>
      <c r="B16" s="11" t="s">
        <v>584</v>
      </c>
      <c r="C16" s="91" t="s">
        <v>585</v>
      </c>
      <c r="D16" s="93">
        <v>0.45</v>
      </c>
      <c r="E16" s="101">
        <v>28</v>
      </c>
      <c r="F16" s="56" t="s">
        <v>570</v>
      </c>
      <c r="G16" s="34" t="s">
        <v>586</v>
      </c>
      <c r="H16" s="6"/>
    </row>
    <row r="17" spans="1:8" ht="15" customHeight="1" x14ac:dyDescent="0.35">
      <c r="A17" s="32">
        <v>7</v>
      </c>
      <c r="B17" s="11" t="s">
        <v>587</v>
      </c>
      <c r="C17" s="91" t="s">
        <v>588</v>
      </c>
      <c r="D17" s="93">
        <v>0.312</v>
      </c>
      <c r="E17" s="101">
        <v>33</v>
      </c>
      <c r="F17" s="56" t="s">
        <v>570</v>
      </c>
      <c r="G17" s="34" t="s">
        <v>589</v>
      </c>
      <c r="H17" s="6"/>
    </row>
    <row r="18" spans="1:8" ht="15" customHeight="1" x14ac:dyDescent="0.35">
      <c r="A18" s="32">
        <v>8</v>
      </c>
      <c r="B18" s="11" t="s">
        <v>590</v>
      </c>
      <c r="C18" s="91" t="s">
        <v>591</v>
      </c>
      <c r="D18" s="93">
        <v>0.33800000000000002</v>
      </c>
      <c r="E18" s="101">
        <v>69</v>
      </c>
      <c r="F18" s="56" t="s">
        <v>570</v>
      </c>
      <c r="G18" s="34" t="s">
        <v>592</v>
      </c>
      <c r="H18" s="6"/>
    </row>
    <row r="19" spans="1:8" ht="15" customHeight="1" x14ac:dyDescent="0.35">
      <c r="A19" s="32">
        <v>9</v>
      </c>
      <c r="B19" s="11" t="s">
        <v>593</v>
      </c>
      <c r="C19" s="91" t="s">
        <v>594</v>
      </c>
      <c r="D19" s="93">
        <v>0.23</v>
      </c>
      <c r="E19" s="101">
        <v>100</v>
      </c>
      <c r="F19" s="56" t="s">
        <v>570</v>
      </c>
      <c r="G19" s="34" t="s">
        <v>595</v>
      </c>
      <c r="H19" s="6"/>
    </row>
    <row r="20" spans="1:8" ht="15" customHeight="1" x14ac:dyDescent="0.35">
      <c r="A20" s="32">
        <v>10</v>
      </c>
      <c r="B20" s="11" t="s">
        <v>596</v>
      </c>
      <c r="C20" s="91" t="s">
        <v>597</v>
      </c>
      <c r="D20" s="93">
        <v>0.27100000000000002</v>
      </c>
      <c r="E20" s="101">
        <v>53</v>
      </c>
      <c r="F20" s="56" t="s">
        <v>570</v>
      </c>
      <c r="G20" s="34" t="s">
        <v>598</v>
      </c>
      <c r="H20" s="6"/>
    </row>
    <row r="21" spans="1:8" ht="15" customHeight="1" x14ac:dyDescent="0.35">
      <c r="A21" s="32">
        <v>11</v>
      </c>
      <c r="B21" s="11" t="s">
        <v>599</v>
      </c>
      <c r="C21" s="91" t="s">
        <v>600</v>
      </c>
      <c r="D21" s="93">
        <v>0.21</v>
      </c>
      <c r="E21" s="101">
        <v>23</v>
      </c>
      <c r="F21" s="56" t="s">
        <v>570</v>
      </c>
      <c r="G21" s="34" t="s">
        <v>601</v>
      </c>
      <c r="H21" s="6"/>
    </row>
    <row r="22" spans="1:8" ht="15" customHeight="1" x14ac:dyDescent="0.35">
      <c r="A22" s="32">
        <v>12</v>
      </c>
      <c r="B22" s="11" t="s">
        <v>599</v>
      </c>
      <c r="C22" s="91" t="s">
        <v>602</v>
      </c>
      <c r="D22" s="93">
        <v>0.13</v>
      </c>
      <c r="E22" s="101">
        <v>15</v>
      </c>
      <c r="F22" s="56" t="s">
        <v>570</v>
      </c>
      <c r="G22" s="34" t="s">
        <v>603</v>
      </c>
      <c r="H22" s="6"/>
    </row>
    <row r="23" spans="1:8" ht="15" customHeight="1" x14ac:dyDescent="0.35">
      <c r="A23" s="35"/>
      <c r="B23" s="155" t="s">
        <v>604</v>
      </c>
      <c r="C23" s="155"/>
      <c r="D23" s="102">
        <f>AVERAGE(D11:D22)</f>
        <v>0.29783333333333334</v>
      </c>
      <c r="E23" s="35"/>
      <c r="F23" s="35"/>
      <c r="G23" s="38" t="s">
        <v>605</v>
      </c>
      <c r="H23" s="35"/>
    </row>
    <row r="24" spans="1:8" ht="15" customHeight="1" x14ac:dyDescent="0.35">
      <c r="A24" s="39"/>
      <c r="B24" s="153" t="s">
        <v>606</v>
      </c>
      <c r="C24" s="153"/>
      <c r="D24" s="103">
        <f>MEDIAN(D11:D22)</f>
        <v>0.32100000000000001</v>
      </c>
      <c r="E24" s="39"/>
      <c r="F24" s="39"/>
      <c r="G24" s="41" t="s">
        <v>607</v>
      </c>
      <c r="H24" s="39"/>
    </row>
    <row r="25" spans="1:8" ht="15" customHeight="1" x14ac:dyDescent="0.35">
      <c r="A25" s="45"/>
      <c r="B25" s="126" t="s">
        <v>608</v>
      </c>
      <c r="C25" s="126"/>
      <c r="D25" s="48">
        <f>QUARTILE(D11:D22,1)</f>
        <v>0.251</v>
      </c>
      <c r="E25" s="45"/>
      <c r="F25" s="45"/>
      <c r="G25" s="34" t="s">
        <v>609</v>
      </c>
      <c r="H25" s="45"/>
    </row>
    <row r="26" spans="1:8" ht="15" customHeight="1" x14ac:dyDescent="0.35">
      <c r="A26" s="45"/>
      <c r="B26" s="126" t="s">
        <v>610</v>
      </c>
      <c r="C26" s="126"/>
      <c r="D26" s="48">
        <f>QUARTILE(D11:D22,3)</f>
        <v>0.34200000000000003</v>
      </c>
      <c r="E26" s="45"/>
      <c r="F26" s="45"/>
      <c r="G26" s="34" t="s">
        <v>611</v>
      </c>
      <c r="H26" s="45"/>
    </row>
    <row r="27" spans="1:8" ht="15" customHeight="1" x14ac:dyDescent="0.35">
      <c r="A27" s="39"/>
      <c r="B27" s="153" t="s">
        <v>612</v>
      </c>
      <c r="C27" s="153"/>
      <c r="D27" s="103">
        <f>D24</f>
        <v>0.32100000000000001</v>
      </c>
      <c r="E27" s="39"/>
      <c r="F27" s="39"/>
      <c r="G27" s="41" t="s">
        <v>613</v>
      </c>
      <c r="H27" s="39"/>
    </row>
    <row r="28" spans="1:8" ht="48" customHeight="1" x14ac:dyDescent="0.35">
      <c r="A28" s="127" t="s">
        <v>614</v>
      </c>
      <c r="B28" s="127"/>
      <c r="C28" s="127"/>
      <c r="D28" s="127"/>
      <c r="E28" s="127"/>
      <c r="F28" s="127"/>
      <c r="G28" s="127"/>
      <c r="H28" s="127"/>
    </row>
    <row r="30" spans="1:8" ht="18" customHeight="1" x14ac:dyDescent="0.35">
      <c r="A30" s="130" t="s">
        <v>615</v>
      </c>
      <c r="B30" s="130"/>
      <c r="C30" s="130"/>
      <c r="D30" s="130"/>
      <c r="E30" s="130"/>
      <c r="F30" s="130"/>
      <c r="G30" s="130"/>
      <c r="H30" s="130"/>
    </row>
    <row r="31" spans="1:8" ht="25.5" customHeight="1" x14ac:dyDescent="0.35">
      <c r="A31" s="28" t="s">
        <v>211</v>
      </c>
      <c r="B31" s="28" t="s">
        <v>562</v>
      </c>
      <c r="C31" s="28" t="s">
        <v>563</v>
      </c>
      <c r="D31" s="28" t="s">
        <v>616</v>
      </c>
      <c r="E31" s="28" t="s">
        <v>565</v>
      </c>
      <c r="F31" s="28" t="s">
        <v>566</v>
      </c>
      <c r="G31" s="28" t="s">
        <v>567</v>
      </c>
      <c r="H31" s="29"/>
    </row>
    <row r="32" spans="1:8" ht="15" customHeight="1" x14ac:dyDescent="0.35">
      <c r="A32" s="32">
        <v>1</v>
      </c>
      <c r="B32" s="11" t="s">
        <v>617</v>
      </c>
      <c r="C32" s="91" t="s">
        <v>618</v>
      </c>
      <c r="D32" s="93">
        <v>0.44</v>
      </c>
      <c r="E32" s="101">
        <v>543</v>
      </c>
      <c r="F32" s="56" t="s">
        <v>619</v>
      </c>
      <c r="G32" s="34" t="s">
        <v>620</v>
      </c>
      <c r="H32" s="6"/>
    </row>
    <row r="33" spans="1:8" ht="21.75" customHeight="1" x14ac:dyDescent="0.35">
      <c r="A33" s="32">
        <v>2</v>
      </c>
      <c r="B33" s="11" t="s">
        <v>587</v>
      </c>
      <c r="C33" s="91" t="s">
        <v>621</v>
      </c>
      <c r="D33" s="93">
        <v>0.42</v>
      </c>
      <c r="E33" s="101">
        <v>1000</v>
      </c>
      <c r="F33" s="56" t="s">
        <v>619</v>
      </c>
      <c r="G33" s="34" t="s">
        <v>622</v>
      </c>
      <c r="H33" s="6"/>
    </row>
    <row r="34" spans="1:8" ht="21.75" customHeight="1" x14ac:dyDescent="0.35">
      <c r="A34" s="32">
        <v>3</v>
      </c>
      <c r="B34" s="11" t="s">
        <v>623</v>
      </c>
      <c r="C34" s="91" t="s">
        <v>624</v>
      </c>
      <c r="D34" s="93">
        <v>0.4</v>
      </c>
      <c r="E34" s="101">
        <v>5000</v>
      </c>
      <c r="F34" s="56" t="s">
        <v>619</v>
      </c>
      <c r="G34" s="34" t="s">
        <v>625</v>
      </c>
      <c r="H34" s="6"/>
    </row>
    <row r="35" spans="1:8" ht="21.75" customHeight="1" x14ac:dyDescent="0.35">
      <c r="A35" s="39"/>
      <c r="B35" s="153" t="s">
        <v>626</v>
      </c>
      <c r="C35" s="153"/>
      <c r="D35" s="103">
        <f>MEDIAN(D32:D34)</f>
        <v>0.42</v>
      </c>
      <c r="E35" s="39"/>
      <c r="F35" s="39"/>
      <c r="G35" s="41" t="s">
        <v>627</v>
      </c>
      <c r="H35" s="39"/>
    </row>
    <row r="36" spans="1:8" ht="36" customHeight="1" x14ac:dyDescent="0.35">
      <c r="A36" s="127" t="s">
        <v>628</v>
      </c>
      <c r="B36" s="127"/>
      <c r="C36" s="127"/>
      <c r="D36" s="127"/>
      <c r="E36" s="127"/>
      <c r="F36" s="127"/>
      <c r="G36" s="127"/>
      <c r="H36" s="127"/>
    </row>
    <row r="38" spans="1:8" ht="18" customHeight="1" x14ac:dyDescent="0.35">
      <c r="A38" s="130" t="s">
        <v>629</v>
      </c>
      <c r="B38" s="130"/>
      <c r="C38" s="130"/>
      <c r="D38" s="130"/>
      <c r="E38" s="130"/>
      <c r="F38" s="130"/>
      <c r="G38" s="130"/>
      <c r="H38" s="130"/>
    </row>
    <row r="39" spans="1:8" ht="25.5" customHeight="1" x14ac:dyDescent="0.35">
      <c r="A39" s="28" t="s">
        <v>211</v>
      </c>
      <c r="B39" s="28" t="s">
        <v>630</v>
      </c>
      <c r="C39" s="28" t="s">
        <v>631</v>
      </c>
      <c r="D39" s="28" t="s">
        <v>21</v>
      </c>
      <c r="E39" s="28" t="s">
        <v>632</v>
      </c>
      <c r="F39" s="28" t="s">
        <v>566</v>
      </c>
      <c r="G39" s="28" t="s">
        <v>633</v>
      </c>
      <c r="H39" s="29"/>
    </row>
    <row r="40" spans="1:8" ht="15" customHeight="1" x14ac:dyDescent="0.35">
      <c r="A40" s="32">
        <v>1</v>
      </c>
      <c r="B40" s="11" t="s">
        <v>634</v>
      </c>
      <c r="C40" s="104" t="s">
        <v>635</v>
      </c>
      <c r="D40" s="105">
        <f>Input!$C$59</f>
        <v>0.4</v>
      </c>
      <c r="E40" s="13" t="s">
        <v>185</v>
      </c>
      <c r="F40" s="56" t="s">
        <v>636</v>
      </c>
      <c r="G40" s="34" t="s">
        <v>637</v>
      </c>
      <c r="H40" s="6"/>
    </row>
    <row r="41" spans="1:8" ht="15" customHeight="1" x14ac:dyDescent="0.35">
      <c r="A41" s="32">
        <v>2</v>
      </c>
      <c r="B41" s="11" t="s">
        <v>638</v>
      </c>
      <c r="C41" s="104" t="s">
        <v>639</v>
      </c>
      <c r="D41" s="106">
        <f>Input!$C$60</f>
        <v>2.5</v>
      </c>
      <c r="E41" s="13" t="s">
        <v>188</v>
      </c>
      <c r="F41" s="56" t="s">
        <v>636</v>
      </c>
      <c r="G41" s="34" t="s">
        <v>640</v>
      </c>
      <c r="H41" s="6"/>
    </row>
    <row r="42" spans="1:8" ht="15" customHeight="1" x14ac:dyDescent="0.35">
      <c r="A42" s="32">
        <v>3</v>
      </c>
      <c r="B42" s="11" t="s">
        <v>641</v>
      </c>
      <c r="C42" s="104" t="s">
        <v>642</v>
      </c>
      <c r="D42" s="105">
        <f>Input!$C$61</f>
        <v>6.7500000000000004E-2</v>
      </c>
      <c r="E42" s="13" t="s">
        <v>185</v>
      </c>
      <c r="F42" s="56" t="s">
        <v>636</v>
      </c>
      <c r="G42" s="34" t="s">
        <v>643</v>
      </c>
      <c r="H42" s="6"/>
    </row>
    <row r="43" spans="1:8" ht="15" customHeight="1" x14ac:dyDescent="0.35">
      <c r="A43" s="32">
        <v>4</v>
      </c>
      <c r="B43" s="11" t="s">
        <v>644</v>
      </c>
      <c r="C43" s="104" t="s">
        <v>645</v>
      </c>
      <c r="D43" s="105">
        <f>Input!$C$62</f>
        <v>0</v>
      </c>
      <c r="E43" s="13" t="s">
        <v>185</v>
      </c>
      <c r="F43" s="56" t="s">
        <v>636</v>
      </c>
      <c r="G43" s="34" t="s">
        <v>646</v>
      </c>
      <c r="H43" s="6"/>
    </row>
    <row r="44" spans="1:8" ht="15" customHeight="1" x14ac:dyDescent="0.35">
      <c r="A44" s="32">
        <v>5</v>
      </c>
      <c r="B44" s="11" t="s">
        <v>647</v>
      </c>
      <c r="C44" s="104" t="s">
        <v>648</v>
      </c>
      <c r="D44" s="86">
        <f>SQRT(D41)</f>
        <v>1.5811388300841898</v>
      </c>
      <c r="E44" s="13" t="s">
        <v>428</v>
      </c>
      <c r="F44" s="56" t="s">
        <v>636</v>
      </c>
      <c r="G44" s="34" t="s">
        <v>649</v>
      </c>
      <c r="H44" s="6"/>
    </row>
    <row r="45" spans="1:8" ht="15" customHeight="1" x14ac:dyDescent="0.35">
      <c r="A45" s="32">
        <v>6</v>
      </c>
      <c r="B45" s="11" t="s">
        <v>650</v>
      </c>
      <c r="C45" s="104" t="s">
        <v>651</v>
      </c>
      <c r="D45" s="86">
        <f>D40*D44</f>
        <v>0.63245553203367599</v>
      </c>
      <c r="E45" s="13" t="s">
        <v>428</v>
      </c>
      <c r="F45" s="56" t="s">
        <v>636</v>
      </c>
      <c r="G45" s="34" t="s">
        <v>652</v>
      </c>
      <c r="H45" s="6"/>
    </row>
    <row r="46" spans="1:8" ht="15" customHeight="1" x14ac:dyDescent="0.35">
      <c r="A46" s="32">
        <v>7</v>
      </c>
      <c r="B46" s="11" t="s">
        <v>653</v>
      </c>
      <c r="C46" s="104" t="s">
        <v>654</v>
      </c>
      <c r="D46" s="86">
        <f>((D42-D43)+D40^2/2)*D41/D45</f>
        <v>0.58304494359354486</v>
      </c>
      <c r="E46" s="13" t="s">
        <v>428</v>
      </c>
      <c r="F46" s="56" t="s">
        <v>636</v>
      </c>
      <c r="G46" s="34" t="s">
        <v>655</v>
      </c>
      <c r="H46" s="6"/>
    </row>
    <row r="47" spans="1:8" ht="15" customHeight="1" x14ac:dyDescent="0.35">
      <c r="A47" s="32">
        <v>8</v>
      </c>
      <c r="B47" s="11" t="s">
        <v>656</v>
      </c>
      <c r="C47" s="104" t="s">
        <v>657</v>
      </c>
      <c r="D47" s="86">
        <f>D46-D45</f>
        <v>-4.9410588440131131E-2</v>
      </c>
      <c r="E47" s="13" t="s">
        <v>428</v>
      </c>
      <c r="F47" s="56" t="s">
        <v>636</v>
      </c>
      <c r="G47" s="34" t="s">
        <v>658</v>
      </c>
      <c r="H47" s="6"/>
    </row>
    <row r="48" spans="1:8" ht="23.25" customHeight="1" x14ac:dyDescent="0.35">
      <c r="A48" s="73">
        <v>9</v>
      </c>
      <c r="B48" s="20" t="s">
        <v>659</v>
      </c>
      <c r="C48" s="107" t="s">
        <v>660</v>
      </c>
      <c r="D48" s="103">
        <f>EXP(-D42*D41)*NORMSDIST(-D47)-EXP(-D43*D41)*NORMSDIST(-D46)</f>
        <v>0.15907283179974657</v>
      </c>
      <c r="E48" s="22" t="s">
        <v>661</v>
      </c>
      <c r="F48" s="108" t="s">
        <v>636</v>
      </c>
      <c r="G48" s="41" t="s">
        <v>662</v>
      </c>
      <c r="H48" s="19"/>
    </row>
    <row r="49" spans="1:8" ht="32.25" customHeight="1" x14ac:dyDescent="0.35">
      <c r="A49" s="75">
        <v>10</v>
      </c>
      <c r="B49" s="109" t="s">
        <v>663</v>
      </c>
      <c r="C49" s="110" t="s">
        <v>664</v>
      </c>
      <c r="D49" s="111">
        <f>(2+D40^2*D41/2)*NORMSDIST(D45/2)+D40*SQRT(D41/(2*PI()))*EXP(-(D40^2*D41/8))-1</f>
        <v>0.6129951922355934</v>
      </c>
      <c r="E49" s="77" t="s">
        <v>661</v>
      </c>
      <c r="F49" s="112" t="s">
        <v>636</v>
      </c>
      <c r="G49" s="65" t="s">
        <v>665</v>
      </c>
      <c r="H49" s="79"/>
    </row>
    <row r="50" spans="1:8" ht="32.25" customHeight="1" x14ac:dyDescent="0.35">
      <c r="A50" s="73">
        <v>11</v>
      </c>
      <c r="B50" s="20" t="s">
        <v>666</v>
      </c>
      <c r="C50" s="107" t="s">
        <v>667</v>
      </c>
      <c r="D50" s="103">
        <f>EXP(-D43*D41)*(2*NORMSDIST(D45/2)-1)</f>
        <v>0.24817036595415098</v>
      </c>
      <c r="E50" s="22" t="s">
        <v>661</v>
      </c>
      <c r="F50" s="108" t="s">
        <v>636</v>
      </c>
      <c r="G50" s="41" t="s">
        <v>668</v>
      </c>
      <c r="H50" s="19"/>
    </row>
    <row r="52" spans="1:8" ht="43.5" customHeight="1" x14ac:dyDescent="0.35">
      <c r="A52" s="144" t="s">
        <v>669</v>
      </c>
      <c r="B52" s="144"/>
      <c r="C52" s="144"/>
      <c r="D52" s="144"/>
      <c r="E52" s="144"/>
      <c r="F52" s="144"/>
      <c r="G52" s="144"/>
      <c r="H52" s="144"/>
    </row>
    <row r="54" spans="1:8" ht="18" customHeight="1" x14ac:dyDescent="0.35">
      <c r="A54" s="130" t="s">
        <v>670</v>
      </c>
      <c r="B54" s="130"/>
      <c r="C54" s="130"/>
      <c r="D54" s="130"/>
      <c r="E54" s="130"/>
      <c r="F54" s="130"/>
      <c r="G54" s="130"/>
      <c r="H54" s="130"/>
    </row>
    <row r="55" spans="1:8" ht="25.5" customHeight="1" x14ac:dyDescent="0.35">
      <c r="A55" s="28" t="s">
        <v>211</v>
      </c>
      <c r="B55" s="28" t="s">
        <v>671</v>
      </c>
      <c r="C55" s="28" t="s">
        <v>672</v>
      </c>
      <c r="D55" s="28" t="s">
        <v>673</v>
      </c>
      <c r="E55" s="28" t="s">
        <v>674</v>
      </c>
      <c r="F55" s="28" t="s">
        <v>566</v>
      </c>
      <c r="G55" s="28" t="s">
        <v>675</v>
      </c>
      <c r="H55" s="29"/>
    </row>
    <row r="56" spans="1:8" ht="30" customHeight="1" x14ac:dyDescent="0.35">
      <c r="A56" s="32">
        <v>1</v>
      </c>
      <c r="B56" s="11" t="s">
        <v>676</v>
      </c>
      <c r="C56" s="93">
        <v>0.1</v>
      </c>
      <c r="D56" s="113">
        <v>3</v>
      </c>
      <c r="E56" s="86">
        <f t="shared" ref="E56:E65" si="0">C56*D56</f>
        <v>0.30000000000000004</v>
      </c>
      <c r="F56" s="56" t="s">
        <v>677</v>
      </c>
      <c r="G56" s="34" t="s">
        <v>678</v>
      </c>
      <c r="H56" s="6"/>
    </row>
    <row r="57" spans="1:8" ht="30" customHeight="1" x14ac:dyDescent="0.35">
      <c r="A57" s="32">
        <v>2</v>
      </c>
      <c r="B57" s="11" t="s">
        <v>679</v>
      </c>
      <c r="C57" s="93">
        <v>0.15</v>
      </c>
      <c r="D57" s="113">
        <v>4</v>
      </c>
      <c r="E57" s="86">
        <f t="shared" si="0"/>
        <v>0.6</v>
      </c>
      <c r="F57" s="56" t="s">
        <v>677</v>
      </c>
      <c r="G57" s="34" t="s">
        <v>680</v>
      </c>
      <c r="H57" s="6"/>
    </row>
    <row r="58" spans="1:8" ht="30" customHeight="1" x14ac:dyDescent="0.35">
      <c r="A58" s="32">
        <v>3</v>
      </c>
      <c r="B58" s="11" t="s">
        <v>681</v>
      </c>
      <c r="C58" s="93">
        <v>0.1</v>
      </c>
      <c r="D58" s="113">
        <v>4</v>
      </c>
      <c r="E58" s="86">
        <f t="shared" si="0"/>
        <v>0.4</v>
      </c>
      <c r="F58" s="56" t="s">
        <v>677</v>
      </c>
      <c r="G58" s="34" t="s">
        <v>682</v>
      </c>
      <c r="H58" s="6"/>
    </row>
    <row r="59" spans="1:8" ht="30" customHeight="1" x14ac:dyDescent="0.35">
      <c r="A59" s="32">
        <v>4</v>
      </c>
      <c r="B59" s="11" t="s">
        <v>683</v>
      </c>
      <c r="C59" s="93">
        <v>0.1</v>
      </c>
      <c r="D59" s="113">
        <v>3</v>
      </c>
      <c r="E59" s="86">
        <f t="shared" si="0"/>
        <v>0.30000000000000004</v>
      </c>
      <c r="F59" s="56" t="s">
        <v>677</v>
      </c>
      <c r="G59" s="34" t="s">
        <v>684</v>
      </c>
      <c r="H59" s="6"/>
    </row>
    <row r="60" spans="1:8" ht="30" customHeight="1" x14ac:dyDescent="0.35">
      <c r="A60" s="32">
        <v>5</v>
      </c>
      <c r="B60" s="11" t="s">
        <v>685</v>
      </c>
      <c r="C60" s="93">
        <v>0.1</v>
      </c>
      <c r="D60" s="113">
        <v>4</v>
      </c>
      <c r="E60" s="86">
        <f t="shared" si="0"/>
        <v>0.4</v>
      </c>
      <c r="F60" s="56" t="s">
        <v>677</v>
      </c>
      <c r="G60" s="34" t="s">
        <v>686</v>
      </c>
      <c r="H60" s="6"/>
    </row>
    <row r="61" spans="1:8" ht="30" customHeight="1" x14ac:dyDescent="0.35">
      <c r="A61" s="32">
        <v>6</v>
      </c>
      <c r="B61" s="11" t="s">
        <v>687</v>
      </c>
      <c r="C61" s="93">
        <v>0.15</v>
      </c>
      <c r="D61" s="113">
        <v>5</v>
      </c>
      <c r="E61" s="86">
        <f t="shared" si="0"/>
        <v>0.75</v>
      </c>
      <c r="F61" s="56" t="s">
        <v>677</v>
      </c>
      <c r="G61" s="34" t="s">
        <v>688</v>
      </c>
      <c r="H61" s="6"/>
    </row>
    <row r="62" spans="1:8" ht="30" customHeight="1" x14ac:dyDescent="0.35">
      <c r="A62" s="32">
        <v>7</v>
      </c>
      <c r="B62" s="11" t="s">
        <v>689</v>
      </c>
      <c r="C62" s="93">
        <v>0.1</v>
      </c>
      <c r="D62" s="113">
        <v>4</v>
      </c>
      <c r="E62" s="86">
        <f t="shared" si="0"/>
        <v>0.4</v>
      </c>
      <c r="F62" s="56" t="s">
        <v>677</v>
      </c>
      <c r="G62" s="34" t="s">
        <v>690</v>
      </c>
      <c r="H62" s="6"/>
    </row>
    <row r="63" spans="1:8" ht="30" customHeight="1" x14ac:dyDescent="0.35">
      <c r="A63" s="32">
        <v>8</v>
      </c>
      <c r="B63" s="11" t="s">
        <v>691</v>
      </c>
      <c r="C63" s="93">
        <v>0.05</v>
      </c>
      <c r="D63" s="113">
        <v>4</v>
      </c>
      <c r="E63" s="86">
        <f t="shared" si="0"/>
        <v>0.2</v>
      </c>
      <c r="F63" s="56" t="s">
        <v>677</v>
      </c>
      <c r="G63" s="34" t="s">
        <v>692</v>
      </c>
      <c r="H63" s="6"/>
    </row>
    <row r="64" spans="1:8" ht="30" customHeight="1" x14ac:dyDescent="0.35">
      <c r="A64" s="32">
        <v>9</v>
      </c>
      <c r="B64" s="11" t="s">
        <v>693</v>
      </c>
      <c r="C64" s="93">
        <v>0.05</v>
      </c>
      <c r="D64" s="113">
        <v>4</v>
      </c>
      <c r="E64" s="86">
        <f t="shared" si="0"/>
        <v>0.2</v>
      </c>
      <c r="F64" s="56" t="s">
        <v>677</v>
      </c>
      <c r="G64" s="34" t="s">
        <v>694</v>
      </c>
      <c r="H64" s="6"/>
    </row>
    <row r="65" spans="1:8" ht="30" customHeight="1" x14ac:dyDescent="0.35">
      <c r="A65" s="32">
        <v>10</v>
      </c>
      <c r="B65" s="11" t="s">
        <v>695</v>
      </c>
      <c r="C65" s="93">
        <v>0.1</v>
      </c>
      <c r="D65" s="113">
        <v>2</v>
      </c>
      <c r="E65" s="86">
        <f t="shared" si="0"/>
        <v>0.2</v>
      </c>
      <c r="F65" s="56" t="s">
        <v>677</v>
      </c>
      <c r="G65" s="34" t="s">
        <v>696</v>
      </c>
      <c r="H65" s="6"/>
    </row>
    <row r="66" spans="1:8" ht="21.75" customHeight="1" x14ac:dyDescent="0.35">
      <c r="A66" s="35"/>
      <c r="B66" s="61" t="s">
        <v>697</v>
      </c>
      <c r="C66" s="95">
        <f>SUM(C56:C65)</f>
        <v>1</v>
      </c>
      <c r="D66" s="35"/>
      <c r="E66" s="114">
        <f>SUM(E56:E65)</f>
        <v>3.7500000000000004</v>
      </c>
      <c r="F66" s="35"/>
      <c r="G66" s="38" t="s">
        <v>698</v>
      </c>
      <c r="H66" s="35"/>
    </row>
    <row r="67" spans="1:8" ht="15" customHeight="1" x14ac:dyDescent="0.35">
      <c r="A67" s="63"/>
      <c r="B67" s="154" t="s">
        <v>699</v>
      </c>
      <c r="C67" s="154"/>
      <c r="D67" s="78" t="str">
        <f>IF(ABS(C66-1)&lt;0.0001,"BOBOT SEIMBANG (100%)","PERIKSA BOBOT — TIDAK SAMA DENGAN 100%")</f>
        <v>BOBOT SEIMBANG (100%)</v>
      </c>
      <c r="E67" s="63"/>
      <c r="F67" s="63"/>
      <c r="G67" s="65" t="s">
        <v>700</v>
      </c>
      <c r="H67" s="63"/>
    </row>
    <row r="68" spans="1:8" ht="15" customHeight="1" x14ac:dyDescent="0.35">
      <c r="A68" s="45"/>
      <c r="B68" s="126" t="s">
        <v>701</v>
      </c>
      <c r="C68" s="126"/>
      <c r="D68" s="93">
        <v>0.1</v>
      </c>
      <c r="E68" s="45"/>
      <c r="F68" s="45"/>
      <c r="G68" s="34" t="s">
        <v>702</v>
      </c>
      <c r="H68" s="45"/>
    </row>
    <row r="69" spans="1:8" ht="15" customHeight="1" x14ac:dyDescent="0.35">
      <c r="A69" s="45"/>
      <c r="B69" s="126" t="s">
        <v>703</v>
      </c>
      <c r="C69" s="126"/>
      <c r="D69" s="93">
        <v>0.4</v>
      </c>
      <c r="E69" s="45"/>
      <c r="F69" s="45"/>
      <c r="G69" s="34" t="s">
        <v>704</v>
      </c>
      <c r="H69" s="45"/>
    </row>
    <row r="70" spans="1:8" ht="21.75" customHeight="1" x14ac:dyDescent="0.35">
      <c r="A70" s="39"/>
      <c r="B70" s="153" t="s">
        <v>705</v>
      </c>
      <c r="C70" s="153"/>
      <c r="D70" s="103">
        <f>D68+(D69-D68)*(E66-1)/4</f>
        <v>0.30625000000000008</v>
      </c>
      <c r="E70" s="39"/>
      <c r="F70" s="39"/>
      <c r="G70" s="41" t="s">
        <v>706</v>
      </c>
      <c r="H70" s="39"/>
    </row>
    <row r="72" spans="1:8" ht="18" customHeight="1" x14ac:dyDescent="0.35">
      <c r="A72" s="130" t="s">
        <v>707</v>
      </c>
      <c r="B72" s="130"/>
      <c r="C72" s="130"/>
      <c r="D72" s="130"/>
      <c r="E72" s="130"/>
      <c r="F72" s="130"/>
      <c r="G72" s="130"/>
      <c r="H72" s="130"/>
    </row>
    <row r="73" spans="1:8" ht="25.5" customHeight="1" x14ac:dyDescent="0.35">
      <c r="A73" s="28" t="s">
        <v>211</v>
      </c>
      <c r="B73" s="28" t="s">
        <v>708</v>
      </c>
      <c r="C73" s="28" t="s">
        <v>709</v>
      </c>
      <c r="D73" s="28" t="s">
        <v>672</v>
      </c>
      <c r="E73" s="28" t="s">
        <v>710</v>
      </c>
      <c r="F73" s="28" t="s">
        <v>566</v>
      </c>
      <c r="G73" s="28" t="s">
        <v>711</v>
      </c>
      <c r="H73" s="29"/>
    </row>
    <row r="74" spans="1:8" ht="27.75" customHeight="1" x14ac:dyDescent="0.35">
      <c r="A74" s="32">
        <v>1</v>
      </c>
      <c r="B74" s="11" t="s">
        <v>712</v>
      </c>
      <c r="C74" s="105">
        <f>D27</f>
        <v>0.32100000000000001</v>
      </c>
      <c r="D74" s="93">
        <v>0.25</v>
      </c>
      <c r="E74" s="17">
        <f t="shared" ref="E74:E79" si="1">C74*D74</f>
        <v>8.0250000000000002E-2</v>
      </c>
      <c r="F74" s="56" t="s">
        <v>713</v>
      </c>
      <c r="G74" s="34" t="s">
        <v>714</v>
      </c>
      <c r="H74" s="6"/>
    </row>
    <row r="75" spans="1:8" ht="27.75" customHeight="1" x14ac:dyDescent="0.35">
      <c r="A75" s="32">
        <v>2</v>
      </c>
      <c r="B75" s="11" t="s">
        <v>715</v>
      </c>
      <c r="C75" s="105">
        <f>D35</f>
        <v>0.42</v>
      </c>
      <c r="D75" s="93">
        <v>0.1</v>
      </c>
      <c r="E75" s="17">
        <f t="shared" si="1"/>
        <v>4.2000000000000003E-2</v>
      </c>
      <c r="F75" s="56" t="s">
        <v>713</v>
      </c>
      <c r="G75" s="34" t="s">
        <v>716</v>
      </c>
      <c r="H75" s="6"/>
    </row>
    <row r="76" spans="1:8" ht="27.75" customHeight="1" x14ac:dyDescent="0.35">
      <c r="A76" s="32">
        <v>3</v>
      </c>
      <c r="B76" s="11" t="s">
        <v>717</v>
      </c>
      <c r="C76" s="105">
        <f>D48</f>
        <v>0.15907283179974657</v>
      </c>
      <c r="D76" s="93">
        <v>0.2</v>
      </c>
      <c r="E76" s="17">
        <f t="shared" si="1"/>
        <v>3.1814566359949316E-2</v>
      </c>
      <c r="F76" s="56" t="s">
        <v>713</v>
      </c>
      <c r="G76" s="34" t="s">
        <v>718</v>
      </c>
      <c r="H76" s="6"/>
    </row>
    <row r="77" spans="1:8" ht="27.75" customHeight="1" x14ac:dyDescent="0.35">
      <c r="A77" s="32">
        <v>4</v>
      </c>
      <c r="B77" s="11" t="s">
        <v>719</v>
      </c>
      <c r="C77" s="105">
        <f>D50</f>
        <v>0.24817036595415098</v>
      </c>
      <c r="D77" s="93">
        <v>0.2</v>
      </c>
      <c r="E77" s="17">
        <f t="shared" si="1"/>
        <v>4.96340731908302E-2</v>
      </c>
      <c r="F77" s="56" t="s">
        <v>713</v>
      </c>
      <c r="G77" s="34" t="s">
        <v>720</v>
      </c>
      <c r="H77" s="6"/>
    </row>
    <row r="78" spans="1:8" ht="27.75" customHeight="1" x14ac:dyDescent="0.35">
      <c r="A78" s="32">
        <v>5</v>
      </c>
      <c r="B78" s="11" t="s">
        <v>721</v>
      </c>
      <c r="C78" s="105">
        <f>D70</f>
        <v>0.30625000000000008</v>
      </c>
      <c r="D78" s="93">
        <v>0.25</v>
      </c>
      <c r="E78" s="17">
        <f t="shared" si="1"/>
        <v>7.6562500000000019E-2</v>
      </c>
      <c r="F78" s="56" t="s">
        <v>713</v>
      </c>
      <c r="G78" s="34" t="s">
        <v>722</v>
      </c>
      <c r="H78" s="6"/>
    </row>
    <row r="79" spans="1:8" ht="27.75" customHeight="1" x14ac:dyDescent="0.35">
      <c r="A79" s="32">
        <v>6</v>
      </c>
      <c r="B79" s="11" t="s">
        <v>723</v>
      </c>
      <c r="C79" s="105">
        <f>D49</f>
        <v>0.6129951922355934</v>
      </c>
      <c r="D79" s="93">
        <v>0</v>
      </c>
      <c r="E79" s="17">
        <f t="shared" si="1"/>
        <v>0</v>
      </c>
      <c r="F79" s="56" t="s">
        <v>713</v>
      </c>
      <c r="G79" s="34" t="s">
        <v>724</v>
      </c>
      <c r="H79" s="6"/>
    </row>
    <row r="80" spans="1:8" ht="15" customHeight="1" x14ac:dyDescent="0.35">
      <c r="A80" s="35"/>
      <c r="B80" s="61" t="s">
        <v>725</v>
      </c>
      <c r="C80" s="35"/>
      <c r="D80" s="95">
        <f>SUM(D74:D79)</f>
        <v>1</v>
      </c>
      <c r="E80" s="115">
        <f>SUM(E74:E79)</f>
        <v>0.28026113955077953</v>
      </c>
      <c r="F80" s="35"/>
      <c r="G80" s="116" t="s">
        <v>726</v>
      </c>
      <c r="H80" s="35"/>
    </row>
    <row r="81" spans="1:8" ht="15" customHeight="1" x14ac:dyDescent="0.35">
      <c r="A81" s="63"/>
      <c r="B81" s="154" t="s">
        <v>699</v>
      </c>
      <c r="C81" s="154"/>
      <c r="D81" s="63"/>
      <c r="E81" s="78" t="str">
        <f>IF(ABS(D80-1)&lt;0.0001,"BOBOT SEIMBANG (100%)","PERIKSA BOBOT")</f>
        <v>BOBOT SEIMBANG (100%)</v>
      </c>
      <c r="F81" s="63"/>
      <c r="G81" s="65"/>
      <c r="H81" s="63"/>
    </row>
    <row r="82" spans="1:8" ht="15" customHeight="1" x14ac:dyDescent="0.35">
      <c r="A82" s="35"/>
      <c r="B82" s="155" t="s">
        <v>727</v>
      </c>
      <c r="C82" s="155"/>
      <c r="D82" s="117">
        <f>E80</f>
        <v>0.28026113955077953</v>
      </c>
      <c r="E82" s="35"/>
      <c r="F82" s="35"/>
      <c r="G82" s="38" t="s">
        <v>728</v>
      </c>
      <c r="H82" s="35"/>
    </row>
    <row r="83" spans="1:8" ht="15" customHeight="1" x14ac:dyDescent="0.35">
      <c r="A83" s="45"/>
      <c r="B83" s="126" t="s">
        <v>502</v>
      </c>
      <c r="C83" s="126"/>
      <c r="D83" s="18">
        <v>5.0000000000000001E-3</v>
      </c>
      <c r="E83" s="45"/>
      <c r="F83" s="45"/>
      <c r="G83" s="34" t="s">
        <v>729</v>
      </c>
      <c r="H83" s="45"/>
    </row>
    <row r="84" spans="1:8" ht="21.75" customHeight="1" x14ac:dyDescent="0.35">
      <c r="A84" s="39"/>
      <c r="B84" s="152" t="s">
        <v>730</v>
      </c>
      <c r="C84" s="152"/>
      <c r="D84" s="118">
        <f>ROUND(D82/D83,0)*D83</f>
        <v>0.28000000000000003</v>
      </c>
      <c r="E84" s="39"/>
      <c r="F84" s="39"/>
      <c r="G84" s="41" t="s">
        <v>731</v>
      </c>
      <c r="H84" s="39"/>
    </row>
    <row r="86" spans="1:8" ht="48" customHeight="1" x14ac:dyDescent="0.35">
      <c r="A86" s="144" t="s">
        <v>732</v>
      </c>
      <c r="B86" s="144"/>
      <c r="C86" s="144"/>
      <c r="D86" s="144"/>
      <c r="E86" s="144"/>
      <c r="F86" s="144"/>
      <c r="G86" s="144"/>
      <c r="H86" s="144"/>
    </row>
  </sheetData>
  <mergeCells count="28">
    <mergeCell ref="A1:H1"/>
    <mergeCell ref="A2:H2"/>
    <mergeCell ref="A3:H3"/>
    <mergeCell ref="A6:H6"/>
    <mergeCell ref="A7:H7"/>
    <mergeCell ref="A9:H9"/>
    <mergeCell ref="B23:C23"/>
    <mergeCell ref="B24:C24"/>
    <mergeCell ref="B25:C25"/>
    <mergeCell ref="B26:C26"/>
    <mergeCell ref="B27:C27"/>
    <mergeCell ref="A28:H28"/>
    <mergeCell ref="A30:H30"/>
    <mergeCell ref="B35:C35"/>
    <mergeCell ref="A36:H36"/>
    <mergeCell ref="A38:H38"/>
    <mergeCell ref="A52:H52"/>
    <mergeCell ref="A54:H54"/>
    <mergeCell ref="B67:C67"/>
    <mergeCell ref="B68:C68"/>
    <mergeCell ref="B83:C83"/>
    <mergeCell ref="B84:C84"/>
    <mergeCell ref="A86:H86"/>
    <mergeCell ref="B69:C69"/>
    <mergeCell ref="B70:C70"/>
    <mergeCell ref="A72:H72"/>
    <mergeCell ref="B81:C81"/>
    <mergeCell ref="B82:C82"/>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F8F00"/>
    <pageSetUpPr fitToPage="1"/>
  </sheetPr>
  <dimension ref="A1:H67"/>
  <sheetViews>
    <sheetView showGridLines="0" topLeftCell="A64" zoomScaleNormal="100" workbookViewId="0">
      <selection activeCell="A8" sqref="A8:H8"/>
    </sheetView>
  </sheetViews>
  <sheetFormatPr defaultColWidth="8.6328125" defaultRowHeight="14.5" x14ac:dyDescent="0.35"/>
  <cols>
    <col min="1" max="1" width="5" customWidth="1"/>
    <col min="2" max="2" width="52" customWidth="1"/>
    <col min="3" max="3" width="20" customWidth="1"/>
    <col min="4" max="5" width="18" customWidth="1"/>
    <col min="6" max="6" width="11" customWidth="1"/>
    <col min="7" max="7" width="58" customWidth="1"/>
    <col min="8" max="8" width="3" customWidth="1"/>
  </cols>
  <sheetData>
    <row r="1" spans="1:8" ht="19.5" customHeight="1" x14ac:dyDescent="0.35">
      <c r="A1" s="134" t="s">
        <v>733</v>
      </c>
      <c r="B1" s="134"/>
      <c r="C1" s="134"/>
      <c r="D1" s="134"/>
      <c r="E1" s="134"/>
      <c r="F1" s="134"/>
      <c r="G1" s="134"/>
      <c r="H1" s="134"/>
    </row>
    <row r="2" spans="1:8" ht="15" customHeight="1" x14ac:dyDescent="0.35">
      <c r="A2" s="135" t="s">
        <v>971</v>
      </c>
      <c r="B2" s="135"/>
      <c r="C2" s="135"/>
      <c r="D2" s="135"/>
      <c r="E2" s="135"/>
      <c r="F2" s="135"/>
      <c r="G2" s="135"/>
      <c r="H2" s="135"/>
    </row>
    <row r="3" spans="1:8" ht="15" customHeight="1" x14ac:dyDescent="0.35">
      <c r="A3" s="136" t="s">
        <v>734</v>
      </c>
      <c r="B3" s="136"/>
      <c r="C3" s="136"/>
      <c r="D3" s="136"/>
      <c r="E3" s="136"/>
      <c r="F3" s="136"/>
      <c r="G3" s="136"/>
      <c r="H3" s="136"/>
    </row>
    <row r="4" spans="1:8" ht="15" customHeight="1" x14ac:dyDescent="0.35">
      <c r="A4" s="5"/>
      <c r="B4" s="5"/>
      <c r="C4" s="5"/>
      <c r="D4" s="5"/>
      <c r="E4" s="5"/>
      <c r="F4" s="5"/>
      <c r="G4" s="5"/>
      <c r="H4" s="5"/>
    </row>
    <row r="6" spans="1:8" ht="18" customHeight="1" x14ac:dyDescent="0.35">
      <c r="A6" s="130" t="s">
        <v>735</v>
      </c>
      <c r="B6" s="130"/>
      <c r="C6" s="130"/>
      <c r="D6" s="130"/>
      <c r="E6" s="130"/>
      <c r="F6" s="130"/>
      <c r="G6" s="130"/>
      <c r="H6" s="130"/>
    </row>
    <row r="7" spans="1:8" ht="43.5" customHeight="1" x14ac:dyDescent="0.35">
      <c r="A7" s="144" t="s">
        <v>736</v>
      </c>
      <c r="B7" s="144"/>
      <c r="C7" s="144"/>
      <c r="D7" s="144"/>
      <c r="E7" s="144"/>
      <c r="F7" s="144"/>
      <c r="G7" s="144"/>
      <c r="H7" s="144"/>
    </row>
    <row r="8" spans="1:8" ht="30" customHeight="1" x14ac:dyDescent="0.35">
      <c r="A8" s="137" t="s">
        <v>737</v>
      </c>
      <c r="B8" s="137"/>
      <c r="C8" s="137"/>
      <c r="D8" s="137"/>
      <c r="E8" s="137"/>
      <c r="F8" s="137"/>
      <c r="G8" s="137"/>
      <c r="H8" s="137"/>
    </row>
    <row r="10" spans="1:8" ht="18" customHeight="1" x14ac:dyDescent="0.35">
      <c r="A10" s="130" t="s">
        <v>738</v>
      </c>
      <c r="B10" s="130"/>
      <c r="C10" s="130"/>
      <c r="D10" s="130"/>
      <c r="E10" s="130"/>
      <c r="F10" s="130"/>
      <c r="G10" s="130"/>
      <c r="H10" s="130"/>
    </row>
    <row r="11" spans="1:8" ht="25.5" customHeight="1" x14ac:dyDescent="0.35">
      <c r="A11" s="28" t="s">
        <v>211</v>
      </c>
      <c r="B11" s="28" t="s">
        <v>739</v>
      </c>
      <c r="C11" s="28" t="s">
        <v>740</v>
      </c>
      <c r="D11" s="28" t="s">
        <v>741</v>
      </c>
      <c r="E11" s="28" t="s">
        <v>742</v>
      </c>
      <c r="F11" s="28" t="s">
        <v>566</v>
      </c>
      <c r="G11" s="28" t="s">
        <v>743</v>
      </c>
      <c r="H11" s="29"/>
    </row>
    <row r="12" spans="1:8" ht="25.5" customHeight="1" x14ac:dyDescent="0.35">
      <c r="A12" s="32">
        <v>1</v>
      </c>
      <c r="B12" s="11" t="s">
        <v>744</v>
      </c>
      <c r="C12" s="113">
        <v>2021</v>
      </c>
      <c r="D12" s="93">
        <v>0.245</v>
      </c>
      <c r="E12" s="93">
        <v>0.7</v>
      </c>
      <c r="F12" s="56" t="s">
        <v>745</v>
      </c>
      <c r="G12" s="34" t="s">
        <v>746</v>
      </c>
      <c r="H12" s="6"/>
    </row>
    <row r="13" spans="1:8" ht="25.5" customHeight="1" x14ac:dyDescent="0.35">
      <c r="A13" s="32">
        <v>2</v>
      </c>
      <c r="B13" s="11" t="s">
        <v>747</v>
      </c>
      <c r="C13" s="113">
        <v>2022</v>
      </c>
      <c r="D13" s="93">
        <v>0.19800000000000001</v>
      </c>
      <c r="E13" s="93">
        <v>0.51</v>
      </c>
      <c r="F13" s="56" t="s">
        <v>745</v>
      </c>
      <c r="G13" s="34" t="s">
        <v>748</v>
      </c>
      <c r="H13" s="6"/>
    </row>
    <row r="14" spans="1:8" ht="25.5" customHeight="1" x14ac:dyDescent="0.35">
      <c r="A14" s="32">
        <v>3</v>
      </c>
      <c r="B14" s="11" t="s">
        <v>749</v>
      </c>
      <c r="C14" s="113">
        <v>2022</v>
      </c>
      <c r="D14" s="93">
        <v>0.27300000000000002</v>
      </c>
      <c r="E14" s="93">
        <v>0.8</v>
      </c>
      <c r="F14" s="56" t="s">
        <v>745</v>
      </c>
      <c r="G14" s="34" t="s">
        <v>750</v>
      </c>
      <c r="H14" s="6"/>
    </row>
    <row r="15" spans="1:8" ht="25.5" customHeight="1" x14ac:dyDescent="0.35">
      <c r="A15" s="32">
        <v>4</v>
      </c>
      <c r="B15" s="11" t="s">
        <v>751</v>
      </c>
      <c r="C15" s="113">
        <v>2023</v>
      </c>
      <c r="D15" s="93">
        <v>0.216</v>
      </c>
      <c r="E15" s="93">
        <v>0.65</v>
      </c>
      <c r="F15" s="56" t="s">
        <v>745</v>
      </c>
      <c r="G15" s="34" t="s">
        <v>752</v>
      </c>
      <c r="H15" s="6"/>
    </row>
    <row r="16" spans="1:8" ht="25.5" customHeight="1" x14ac:dyDescent="0.35">
      <c r="A16" s="32">
        <v>5</v>
      </c>
      <c r="B16" s="11" t="s">
        <v>753</v>
      </c>
      <c r="C16" s="113">
        <v>2024</v>
      </c>
      <c r="D16" s="93">
        <v>0.17899999999999999</v>
      </c>
      <c r="E16" s="93">
        <v>0.55000000000000004</v>
      </c>
      <c r="F16" s="56" t="s">
        <v>745</v>
      </c>
      <c r="G16" s="34" t="s">
        <v>754</v>
      </c>
      <c r="H16" s="6"/>
    </row>
    <row r="17" spans="1:8" ht="25.5" customHeight="1" x14ac:dyDescent="0.35">
      <c r="A17" s="32">
        <v>6</v>
      </c>
      <c r="B17" s="11" t="s">
        <v>755</v>
      </c>
      <c r="C17" s="113">
        <v>2025</v>
      </c>
      <c r="D17" s="93">
        <v>0.254</v>
      </c>
      <c r="E17" s="93">
        <v>0.75</v>
      </c>
      <c r="F17" s="56" t="s">
        <v>745</v>
      </c>
      <c r="G17" s="34" t="s">
        <v>752</v>
      </c>
      <c r="H17" s="6"/>
    </row>
    <row r="18" spans="1:8" ht="15" customHeight="1" x14ac:dyDescent="0.35">
      <c r="A18" s="35"/>
      <c r="B18" s="155" t="s">
        <v>756</v>
      </c>
      <c r="C18" s="155"/>
      <c r="D18" s="102">
        <f>AVERAGE(D12:D17)</f>
        <v>0.22750000000000001</v>
      </c>
      <c r="E18" s="35"/>
      <c r="F18" s="35"/>
      <c r="G18" s="38"/>
      <c r="H18" s="35"/>
    </row>
    <row r="19" spans="1:8" ht="21.75" customHeight="1" x14ac:dyDescent="0.35">
      <c r="A19" s="39"/>
      <c r="B19" s="153" t="s">
        <v>757</v>
      </c>
      <c r="C19" s="153"/>
      <c r="D19" s="103">
        <f>MEDIAN(D12:D17)</f>
        <v>0.23049999999999998</v>
      </c>
      <c r="E19" s="39"/>
      <c r="F19" s="39"/>
      <c r="G19" s="41" t="s">
        <v>758</v>
      </c>
      <c r="H19" s="39"/>
    </row>
    <row r="20" spans="1:8" ht="15" customHeight="1" x14ac:dyDescent="0.35">
      <c r="A20" s="45"/>
      <c r="B20" s="126" t="s">
        <v>759</v>
      </c>
      <c r="C20" s="126"/>
      <c r="D20" s="48">
        <f>MIN(D12:D17)</f>
        <v>0.17899999999999999</v>
      </c>
      <c r="E20" s="45"/>
      <c r="F20" s="45"/>
      <c r="G20" s="34"/>
      <c r="H20" s="45"/>
    </row>
    <row r="21" spans="1:8" ht="15" customHeight="1" x14ac:dyDescent="0.35">
      <c r="A21" s="45"/>
      <c r="B21" s="126" t="s">
        <v>760</v>
      </c>
      <c r="C21" s="126"/>
      <c r="D21" s="48">
        <f>MAX(D12:D17)</f>
        <v>0.27300000000000002</v>
      </c>
      <c r="E21" s="45"/>
      <c r="F21" s="45"/>
      <c r="G21" s="34"/>
      <c r="H21" s="45"/>
    </row>
    <row r="22" spans="1:8" ht="21.75" customHeight="1" x14ac:dyDescent="0.35">
      <c r="A22" s="39"/>
      <c r="B22" s="153" t="s">
        <v>761</v>
      </c>
      <c r="C22" s="153"/>
      <c r="D22" s="103">
        <f>D19</f>
        <v>0.23049999999999998</v>
      </c>
      <c r="E22" s="39"/>
      <c r="F22" s="39"/>
      <c r="G22" s="41" t="s">
        <v>762</v>
      </c>
      <c r="H22" s="39"/>
    </row>
    <row r="23" spans="1:8" ht="15" customHeight="1" x14ac:dyDescent="0.35">
      <c r="A23" s="39"/>
      <c r="B23" s="153" t="s">
        <v>763</v>
      </c>
      <c r="C23" s="153"/>
      <c r="D23" s="103">
        <f>1-1/(1+D22)</f>
        <v>0.18732222673709864</v>
      </c>
      <c r="E23" s="39"/>
      <c r="F23" s="39"/>
      <c r="G23" s="41" t="s">
        <v>764</v>
      </c>
      <c r="H23" s="39"/>
    </row>
    <row r="24" spans="1:8" ht="48" customHeight="1" x14ac:dyDescent="0.35">
      <c r="A24" s="127" t="s">
        <v>765</v>
      </c>
      <c r="B24" s="127"/>
      <c r="C24" s="127"/>
      <c r="D24" s="127"/>
      <c r="E24" s="127"/>
      <c r="F24" s="127"/>
      <c r="G24" s="127"/>
      <c r="H24" s="127"/>
    </row>
    <row r="26" spans="1:8" ht="18" customHeight="1" x14ac:dyDescent="0.35">
      <c r="A26" s="130" t="s">
        <v>766</v>
      </c>
      <c r="B26" s="130"/>
      <c r="C26" s="130"/>
      <c r="D26" s="130"/>
      <c r="E26" s="130"/>
      <c r="F26" s="130"/>
      <c r="G26" s="130"/>
      <c r="H26" s="130"/>
    </row>
    <row r="27" spans="1:8" ht="25.5" customHeight="1" x14ac:dyDescent="0.35">
      <c r="A27" s="28" t="s">
        <v>211</v>
      </c>
      <c r="B27" s="28" t="s">
        <v>767</v>
      </c>
      <c r="C27" s="28" t="s">
        <v>672</v>
      </c>
      <c r="D27" s="28" t="s">
        <v>768</v>
      </c>
      <c r="E27" s="28" t="s">
        <v>674</v>
      </c>
      <c r="F27" s="28" t="s">
        <v>566</v>
      </c>
      <c r="G27" s="28" t="s">
        <v>769</v>
      </c>
      <c r="H27" s="29"/>
    </row>
    <row r="28" spans="1:8" ht="30" customHeight="1" x14ac:dyDescent="0.35">
      <c r="A28" s="32">
        <v>1</v>
      </c>
      <c r="B28" s="11" t="s">
        <v>770</v>
      </c>
      <c r="C28" s="93">
        <v>0.15</v>
      </c>
      <c r="D28" s="119">
        <v>0</v>
      </c>
      <c r="E28" s="86">
        <f t="shared" ref="E28:E40" si="0">C28*D28</f>
        <v>0</v>
      </c>
      <c r="F28" s="56" t="s">
        <v>771</v>
      </c>
      <c r="G28" s="34" t="s">
        <v>772</v>
      </c>
      <c r="H28" s="6"/>
    </row>
    <row r="29" spans="1:8" ht="30" customHeight="1" x14ac:dyDescent="0.35">
      <c r="A29" s="32">
        <v>2</v>
      </c>
      <c r="B29" s="11" t="s">
        <v>773</v>
      </c>
      <c r="C29" s="93">
        <v>0.15</v>
      </c>
      <c r="D29" s="119">
        <v>0</v>
      </c>
      <c r="E29" s="86">
        <f t="shared" si="0"/>
        <v>0</v>
      </c>
      <c r="F29" s="56" t="s">
        <v>771</v>
      </c>
      <c r="G29" s="34" t="s">
        <v>774</v>
      </c>
      <c r="H29" s="6"/>
    </row>
    <row r="30" spans="1:8" ht="30" customHeight="1" x14ac:dyDescent="0.35">
      <c r="A30" s="32">
        <v>3</v>
      </c>
      <c r="B30" s="11" t="s">
        <v>775</v>
      </c>
      <c r="C30" s="93">
        <v>0.05</v>
      </c>
      <c r="D30" s="119">
        <v>0</v>
      </c>
      <c r="E30" s="86">
        <f t="shared" si="0"/>
        <v>0</v>
      </c>
      <c r="F30" s="56" t="s">
        <v>771</v>
      </c>
      <c r="G30" s="34" t="s">
        <v>776</v>
      </c>
      <c r="H30" s="6"/>
    </row>
    <row r="31" spans="1:8" ht="30" customHeight="1" x14ac:dyDescent="0.35">
      <c r="A31" s="32">
        <v>4</v>
      </c>
      <c r="B31" s="11" t="s">
        <v>777</v>
      </c>
      <c r="C31" s="93">
        <v>0.1</v>
      </c>
      <c r="D31" s="119">
        <v>0</v>
      </c>
      <c r="E31" s="86">
        <f t="shared" si="0"/>
        <v>0</v>
      </c>
      <c r="F31" s="56" t="s">
        <v>771</v>
      </c>
      <c r="G31" s="34" t="s">
        <v>778</v>
      </c>
      <c r="H31" s="6"/>
    </row>
    <row r="32" spans="1:8" ht="30" customHeight="1" x14ac:dyDescent="0.35">
      <c r="A32" s="32">
        <v>5</v>
      </c>
      <c r="B32" s="11" t="s">
        <v>779</v>
      </c>
      <c r="C32" s="93">
        <v>0.1</v>
      </c>
      <c r="D32" s="119">
        <v>0</v>
      </c>
      <c r="E32" s="86">
        <f t="shared" si="0"/>
        <v>0</v>
      </c>
      <c r="F32" s="56" t="s">
        <v>771</v>
      </c>
      <c r="G32" s="34" t="s">
        <v>780</v>
      </c>
      <c r="H32" s="6"/>
    </row>
    <row r="33" spans="1:8" ht="30" customHeight="1" x14ac:dyDescent="0.35">
      <c r="A33" s="32">
        <v>6</v>
      </c>
      <c r="B33" s="11" t="s">
        <v>781</v>
      </c>
      <c r="C33" s="93">
        <v>0.05</v>
      </c>
      <c r="D33" s="119">
        <v>0</v>
      </c>
      <c r="E33" s="86">
        <f t="shared" si="0"/>
        <v>0</v>
      </c>
      <c r="F33" s="56" t="s">
        <v>771</v>
      </c>
      <c r="G33" s="34" t="s">
        <v>782</v>
      </c>
      <c r="H33" s="6"/>
    </row>
    <row r="34" spans="1:8" ht="30" customHeight="1" x14ac:dyDescent="0.35">
      <c r="A34" s="32">
        <v>7</v>
      </c>
      <c r="B34" s="11" t="s">
        <v>783</v>
      </c>
      <c r="C34" s="93">
        <v>0.05</v>
      </c>
      <c r="D34" s="119">
        <v>0</v>
      </c>
      <c r="E34" s="86">
        <f t="shared" si="0"/>
        <v>0</v>
      </c>
      <c r="F34" s="56" t="s">
        <v>771</v>
      </c>
      <c r="G34" s="34" t="s">
        <v>784</v>
      </c>
      <c r="H34" s="6"/>
    </row>
    <row r="35" spans="1:8" ht="30" customHeight="1" x14ac:dyDescent="0.35">
      <c r="A35" s="32">
        <v>8</v>
      </c>
      <c r="B35" s="11" t="s">
        <v>785</v>
      </c>
      <c r="C35" s="93">
        <v>0.1</v>
      </c>
      <c r="D35" s="119">
        <v>0.5</v>
      </c>
      <c r="E35" s="86">
        <f t="shared" si="0"/>
        <v>0.05</v>
      </c>
      <c r="F35" s="56" t="s">
        <v>771</v>
      </c>
      <c r="G35" s="34" t="s">
        <v>786</v>
      </c>
      <c r="H35" s="6"/>
    </row>
    <row r="36" spans="1:8" ht="30" customHeight="1" x14ac:dyDescent="0.35">
      <c r="A36" s="32">
        <v>9</v>
      </c>
      <c r="B36" s="11" t="s">
        <v>787</v>
      </c>
      <c r="C36" s="93">
        <v>0.05</v>
      </c>
      <c r="D36" s="119">
        <v>0</v>
      </c>
      <c r="E36" s="86">
        <f t="shared" si="0"/>
        <v>0</v>
      </c>
      <c r="F36" s="56" t="s">
        <v>771</v>
      </c>
      <c r="G36" s="34" t="s">
        <v>788</v>
      </c>
      <c r="H36" s="6"/>
    </row>
    <row r="37" spans="1:8" ht="30" customHeight="1" x14ac:dyDescent="0.35">
      <c r="A37" s="32">
        <v>10</v>
      </c>
      <c r="B37" s="11" t="s">
        <v>789</v>
      </c>
      <c r="C37" s="93">
        <v>0.05</v>
      </c>
      <c r="D37" s="119">
        <v>0</v>
      </c>
      <c r="E37" s="86">
        <f t="shared" si="0"/>
        <v>0</v>
      </c>
      <c r="F37" s="56" t="s">
        <v>771</v>
      </c>
      <c r="G37" s="34" t="s">
        <v>790</v>
      </c>
      <c r="H37" s="6"/>
    </row>
    <row r="38" spans="1:8" ht="30" customHeight="1" x14ac:dyDescent="0.35">
      <c r="A38" s="32">
        <v>11</v>
      </c>
      <c r="B38" s="11" t="s">
        <v>791</v>
      </c>
      <c r="C38" s="93">
        <v>0.05</v>
      </c>
      <c r="D38" s="119">
        <v>1</v>
      </c>
      <c r="E38" s="86">
        <f t="shared" si="0"/>
        <v>0.05</v>
      </c>
      <c r="F38" s="56" t="s">
        <v>771</v>
      </c>
      <c r="G38" s="34" t="s">
        <v>792</v>
      </c>
      <c r="H38" s="6"/>
    </row>
    <row r="39" spans="1:8" ht="30" customHeight="1" x14ac:dyDescent="0.35">
      <c r="A39" s="32">
        <v>12</v>
      </c>
      <c r="B39" s="11" t="s">
        <v>793</v>
      </c>
      <c r="C39" s="93">
        <v>0.05</v>
      </c>
      <c r="D39" s="119">
        <v>1</v>
      </c>
      <c r="E39" s="86">
        <f t="shared" si="0"/>
        <v>0.05</v>
      </c>
      <c r="F39" s="56" t="s">
        <v>771</v>
      </c>
      <c r="G39" s="34" t="s">
        <v>794</v>
      </c>
      <c r="H39" s="6"/>
    </row>
    <row r="40" spans="1:8" ht="30" customHeight="1" x14ac:dyDescent="0.35">
      <c r="A40" s="32">
        <v>13</v>
      </c>
      <c r="B40" s="11" t="s">
        <v>795</v>
      </c>
      <c r="C40" s="93">
        <v>0.05</v>
      </c>
      <c r="D40" s="119">
        <v>1</v>
      </c>
      <c r="E40" s="86">
        <f t="shared" si="0"/>
        <v>0.05</v>
      </c>
      <c r="F40" s="56" t="s">
        <v>771</v>
      </c>
      <c r="G40" s="34" t="s">
        <v>796</v>
      </c>
      <c r="H40" s="6"/>
    </row>
    <row r="41" spans="1:8" ht="21.75" customHeight="1" x14ac:dyDescent="0.35">
      <c r="A41" s="35"/>
      <c r="B41" s="61" t="s">
        <v>797</v>
      </c>
      <c r="C41" s="95">
        <f>SUM(C28:C40)</f>
        <v>1.0000000000000002</v>
      </c>
      <c r="D41" s="35"/>
      <c r="E41" s="95">
        <f>SUM(E28:E40)</f>
        <v>0.2</v>
      </c>
      <c r="F41" s="35"/>
      <c r="G41" s="38" t="s">
        <v>798</v>
      </c>
      <c r="H41" s="35"/>
    </row>
    <row r="42" spans="1:8" ht="15" customHeight="1" x14ac:dyDescent="0.35">
      <c r="A42" s="63"/>
      <c r="B42" s="154" t="s">
        <v>699</v>
      </c>
      <c r="C42" s="154"/>
      <c r="D42" s="63"/>
      <c r="E42" s="78" t="str">
        <f>IF(ABS(C41-1)&lt;0.0001,"BOBOT SEIMBANG (100%)","PERIKSA BOBOT")</f>
        <v>BOBOT SEIMBANG (100%)</v>
      </c>
      <c r="F42" s="63"/>
      <c r="G42" s="65" t="s">
        <v>799</v>
      </c>
      <c r="H42" s="63"/>
    </row>
    <row r="43" spans="1:8" ht="15" customHeight="1" x14ac:dyDescent="0.35">
      <c r="A43" s="39"/>
      <c r="B43" s="153" t="s">
        <v>800</v>
      </c>
      <c r="C43" s="153"/>
      <c r="D43" s="103">
        <f>E41</f>
        <v>0.2</v>
      </c>
      <c r="E43" s="39"/>
      <c r="F43" s="39"/>
      <c r="G43" s="41" t="s">
        <v>801</v>
      </c>
      <c r="H43" s="39"/>
    </row>
    <row r="45" spans="1:8" ht="18" customHeight="1" x14ac:dyDescent="0.35">
      <c r="A45" s="130" t="s">
        <v>802</v>
      </c>
      <c r="B45" s="130"/>
      <c r="C45" s="130"/>
      <c r="D45" s="130"/>
      <c r="E45" s="130"/>
      <c r="F45" s="130"/>
      <c r="G45" s="130"/>
      <c r="H45" s="130"/>
    </row>
    <row r="46" spans="1:8" ht="25.5" customHeight="1" x14ac:dyDescent="0.35">
      <c r="A46" s="28" t="s">
        <v>211</v>
      </c>
      <c r="B46" s="28" t="s">
        <v>803</v>
      </c>
      <c r="C46" s="28" t="s">
        <v>804</v>
      </c>
      <c r="D46" s="28" t="s">
        <v>320</v>
      </c>
      <c r="E46" s="28" t="s">
        <v>805</v>
      </c>
      <c r="F46" s="28" t="s">
        <v>566</v>
      </c>
      <c r="G46" s="28" t="s">
        <v>806</v>
      </c>
      <c r="H46" s="29"/>
    </row>
    <row r="47" spans="1:8" ht="27.75" customHeight="1" x14ac:dyDescent="0.35">
      <c r="A47" s="32">
        <v>1</v>
      </c>
      <c r="B47" s="11" t="s">
        <v>807</v>
      </c>
      <c r="C47" s="18">
        <v>0.1</v>
      </c>
      <c r="D47" s="120" t="str">
        <f>IF(Input!$C$33&gt;=C47,"YA","TIDAK")</f>
        <v>YA</v>
      </c>
      <c r="E47" s="105">
        <f>Input!$C$33</f>
        <v>0.25</v>
      </c>
      <c r="F47" s="56" t="s">
        <v>808</v>
      </c>
      <c r="G47" s="34" t="s">
        <v>809</v>
      </c>
      <c r="H47" s="6"/>
    </row>
    <row r="48" spans="1:8" ht="27.75" customHeight="1" x14ac:dyDescent="0.35">
      <c r="A48" s="32">
        <v>2</v>
      </c>
      <c r="B48" s="11" t="s">
        <v>810</v>
      </c>
      <c r="C48" s="18">
        <v>0.1</v>
      </c>
      <c r="D48" s="120" t="str">
        <f>IF(Input!$C$33&gt;=C48,"YA","TIDAK")</f>
        <v>YA</v>
      </c>
      <c r="E48" s="105">
        <f>Input!$C$33</f>
        <v>0.25</v>
      </c>
      <c r="F48" s="56" t="s">
        <v>808</v>
      </c>
      <c r="G48" s="34" t="s">
        <v>811</v>
      </c>
      <c r="H48" s="6"/>
    </row>
    <row r="49" spans="1:8" ht="27.75" customHeight="1" x14ac:dyDescent="0.35">
      <c r="A49" s="32">
        <v>3</v>
      </c>
      <c r="B49" s="11" t="s">
        <v>812</v>
      </c>
      <c r="C49" s="18">
        <v>0.1</v>
      </c>
      <c r="D49" s="120" t="str">
        <f>IF(Input!$C$33&gt;=C49,"YA","TIDAK")</f>
        <v>YA</v>
      </c>
      <c r="E49" s="105">
        <f>Input!$C$33</f>
        <v>0.25</v>
      </c>
      <c r="F49" s="56" t="s">
        <v>808</v>
      </c>
      <c r="G49" s="34" t="s">
        <v>813</v>
      </c>
      <c r="H49" s="6"/>
    </row>
    <row r="50" spans="1:8" ht="27.75" customHeight="1" x14ac:dyDescent="0.35">
      <c r="A50" s="32">
        <v>4</v>
      </c>
      <c r="B50" s="11" t="s">
        <v>814</v>
      </c>
      <c r="C50" s="18">
        <v>0.50009999999999999</v>
      </c>
      <c r="D50" s="120" t="str">
        <f>IF(Input!$C$33&gt;=C50,"YA","TIDAK")</f>
        <v>TIDAK</v>
      </c>
      <c r="E50" s="105">
        <f>Input!$C$33</f>
        <v>0.25</v>
      </c>
      <c r="F50" s="56" t="s">
        <v>808</v>
      </c>
      <c r="G50" s="34" t="s">
        <v>815</v>
      </c>
      <c r="H50" s="6"/>
    </row>
    <row r="51" spans="1:8" ht="27.75" customHeight="1" x14ac:dyDescent="0.35">
      <c r="A51" s="32">
        <v>5</v>
      </c>
      <c r="B51" s="11" t="s">
        <v>816</v>
      </c>
      <c r="C51" s="18">
        <v>0.66669999999999996</v>
      </c>
      <c r="D51" s="120" t="str">
        <f>IF(Input!$C$33&gt;=C51,"YA","TIDAK")</f>
        <v>TIDAK</v>
      </c>
      <c r="E51" s="105">
        <f>Input!$C$33</f>
        <v>0.25</v>
      </c>
      <c r="F51" s="56" t="s">
        <v>808</v>
      </c>
      <c r="G51" s="34" t="s">
        <v>817</v>
      </c>
      <c r="H51" s="6"/>
    </row>
    <row r="52" spans="1:8" ht="27.75" customHeight="1" x14ac:dyDescent="0.35">
      <c r="A52" s="32">
        <v>6</v>
      </c>
      <c r="B52" s="11" t="s">
        <v>818</v>
      </c>
      <c r="C52" s="18">
        <v>0.75</v>
      </c>
      <c r="D52" s="120" t="str">
        <f>IF(Input!$C$33&gt;=C52,"YA","TIDAK")</f>
        <v>TIDAK</v>
      </c>
      <c r="E52" s="105">
        <f>Input!$C$33</f>
        <v>0.25</v>
      </c>
      <c r="F52" s="56" t="s">
        <v>808</v>
      </c>
      <c r="G52" s="34" t="s">
        <v>819</v>
      </c>
      <c r="H52" s="6"/>
    </row>
    <row r="53" spans="1:8" ht="27.75" customHeight="1" x14ac:dyDescent="0.35">
      <c r="A53" s="32">
        <v>7</v>
      </c>
      <c r="B53" s="11" t="s">
        <v>820</v>
      </c>
      <c r="C53" s="18">
        <v>0.33339999999999997</v>
      </c>
      <c r="D53" s="120" t="str">
        <f>IF(Input!$C$33&gt;=C53,"YA","TIDAK")</f>
        <v>TIDAK</v>
      </c>
      <c r="E53" s="105">
        <f>Input!$C$33</f>
        <v>0.25</v>
      </c>
      <c r="F53" s="56" t="s">
        <v>808</v>
      </c>
      <c r="G53" s="34" t="s">
        <v>821</v>
      </c>
      <c r="H53" s="6"/>
    </row>
    <row r="54" spans="1:8" ht="27.75" customHeight="1" x14ac:dyDescent="0.35">
      <c r="A54" s="32">
        <v>8</v>
      </c>
      <c r="B54" s="11" t="s">
        <v>822</v>
      </c>
      <c r="C54" s="18">
        <v>0.25009999999999999</v>
      </c>
      <c r="D54" s="120" t="str">
        <f>IF(Input!$C$33&gt;=C54,"YA","TIDAK")</f>
        <v>TIDAK</v>
      </c>
      <c r="E54" s="105">
        <f>Input!$C$33</f>
        <v>0.25</v>
      </c>
      <c r="F54" s="56" t="s">
        <v>808</v>
      </c>
      <c r="G54" s="34" t="s">
        <v>823</v>
      </c>
      <c r="H54" s="6"/>
    </row>
    <row r="55" spans="1:8" ht="36" customHeight="1" x14ac:dyDescent="0.35">
      <c r="A55" s="144" t="s">
        <v>824</v>
      </c>
      <c r="B55" s="144"/>
      <c r="C55" s="144"/>
      <c r="D55" s="144"/>
      <c r="E55" s="144"/>
      <c r="F55" s="144"/>
      <c r="G55" s="144"/>
      <c r="H55" s="144"/>
    </row>
    <row r="57" spans="1:8" ht="18" customHeight="1" x14ac:dyDescent="0.35">
      <c r="A57" s="130" t="s">
        <v>825</v>
      </c>
      <c r="B57" s="130"/>
      <c r="C57" s="130"/>
      <c r="D57" s="130"/>
      <c r="E57" s="130"/>
      <c r="F57" s="130"/>
      <c r="G57" s="130"/>
      <c r="H57" s="130"/>
    </row>
    <row r="58" spans="1:8" ht="15" customHeight="1" x14ac:dyDescent="0.35">
      <c r="A58" s="45"/>
      <c r="B58" s="126" t="s">
        <v>826</v>
      </c>
      <c r="C58" s="126"/>
      <c r="D58" s="48">
        <f>D22</f>
        <v>0.23049999999999998</v>
      </c>
      <c r="E58" s="45"/>
      <c r="F58" s="45"/>
      <c r="G58" s="34" t="s">
        <v>827</v>
      </c>
      <c r="H58" s="45"/>
    </row>
    <row r="59" spans="1:8" ht="15" customHeight="1" x14ac:dyDescent="0.35">
      <c r="A59" s="45"/>
      <c r="B59" s="126" t="s">
        <v>828</v>
      </c>
      <c r="C59" s="126"/>
      <c r="D59" s="48">
        <f>D23</f>
        <v>0.18732222673709864</v>
      </c>
      <c r="E59" s="45"/>
      <c r="F59" s="45"/>
      <c r="G59" s="34" t="s">
        <v>764</v>
      </c>
      <c r="H59" s="45"/>
    </row>
    <row r="60" spans="1:8" ht="15" customHeight="1" x14ac:dyDescent="0.35">
      <c r="A60" s="45"/>
      <c r="B60" s="126" t="s">
        <v>829</v>
      </c>
      <c r="C60" s="126"/>
      <c r="D60" s="48">
        <f>D43</f>
        <v>0.2</v>
      </c>
      <c r="E60" s="45"/>
      <c r="F60" s="45"/>
      <c r="G60" s="34" t="s">
        <v>830</v>
      </c>
      <c r="H60" s="45"/>
    </row>
    <row r="61" spans="1:8" ht="15" customHeight="1" x14ac:dyDescent="0.35">
      <c r="A61" s="45"/>
      <c r="B61" s="126" t="s">
        <v>831</v>
      </c>
      <c r="C61" s="126"/>
      <c r="D61" s="48">
        <f>1-D43</f>
        <v>0.8</v>
      </c>
      <c r="E61" s="45"/>
      <c r="F61" s="45"/>
      <c r="G61" s="34" t="s">
        <v>832</v>
      </c>
      <c r="H61" s="45"/>
    </row>
    <row r="62" spans="1:8" ht="15" customHeight="1" x14ac:dyDescent="0.35">
      <c r="A62" s="35"/>
      <c r="B62" s="155" t="s">
        <v>833</v>
      </c>
      <c r="C62" s="155"/>
      <c r="D62" s="117">
        <f>D23*D61</f>
        <v>0.14985778138967892</v>
      </c>
      <c r="E62" s="35"/>
      <c r="F62" s="35"/>
      <c r="G62" s="38" t="s">
        <v>834</v>
      </c>
      <c r="H62" s="35"/>
    </row>
    <row r="63" spans="1:8" ht="15" customHeight="1" x14ac:dyDescent="0.35">
      <c r="A63" s="45"/>
      <c r="B63" s="126" t="s">
        <v>502</v>
      </c>
      <c r="C63" s="126"/>
      <c r="D63" s="18">
        <v>5.0000000000000001E-3</v>
      </c>
      <c r="E63" s="45"/>
      <c r="F63" s="45"/>
      <c r="G63" s="34" t="s">
        <v>729</v>
      </c>
      <c r="H63" s="45"/>
    </row>
    <row r="64" spans="1:8" ht="21.75" customHeight="1" x14ac:dyDescent="0.35">
      <c r="A64" s="39"/>
      <c r="B64" s="152" t="s">
        <v>835</v>
      </c>
      <c r="C64" s="152"/>
      <c r="D64" s="118">
        <f>ROUND(D62/D63,0)*D63</f>
        <v>0.15</v>
      </c>
      <c r="E64" s="39"/>
      <c r="F64" s="39"/>
      <c r="G64" s="41" t="s">
        <v>836</v>
      </c>
      <c r="H64" s="39"/>
    </row>
    <row r="65" spans="1:8" ht="27.75" customHeight="1" x14ac:dyDescent="0.35">
      <c r="A65" s="63"/>
      <c r="B65" s="154" t="s">
        <v>837</v>
      </c>
      <c r="C65" s="154"/>
      <c r="D65" s="97" t="str">
        <f>IF(Input!$C$33&gt;=Input!$C$34,"TIDAK DITERAPKAN — kepentingan bersifat pengendali","DITERAPKAN — kepentingan bersifat minoritas")</f>
        <v>DITERAPKAN — kepentingan bersifat minoritas</v>
      </c>
      <c r="E65" s="63"/>
      <c r="F65" s="63"/>
      <c r="G65" s="65"/>
      <c r="H65" s="63"/>
    </row>
    <row r="67" spans="1:8" ht="48" customHeight="1" x14ac:dyDescent="0.35">
      <c r="A67" s="144" t="s">
        <v>838</v>
      </c>
      <c r="B67" s="144"/>
      <c r="C67" s="144"/>
      <c r="D67" s="144"/>
      <c r="E67" s="144"/>
      <c r="F67" s="144"/>
      <c r="G67" s="144"/>
      <c r="H67" s="144"/>
    </row>
  </sheetData>
  <mergeCells count="29">
    <mergeCell ref="A1:H1"/>
    <mergeCell ref="A2:H2"/>
    <mergeCell ref="A3:H3"/>
    <mergeCell ref="A6:H6"/>
    <mergeCell ref="A7:H7"/>
    <mergeCell ref="A8:H8"/>
    <mergeCell ref="A10:H10"/>
    <mergeCell ref="B18:C18"/>
    <mergeCell ref="B19:C19"/>
    <mergeCell ref="B20:C20"/>
    <mergeCell ref="B21:C21"/>
    <mergeCell ref="B22:C22"/>
    <mergeCell ref="B23:C23"/>
    <mergeCell ref="A24:H24"/>
    <mergeCell ref="A26:H26"/>
    <mergeCell ref="B42:C42"/>
    <mergeCell ref="B43:C43"/>
    <mergeCell ref="A45:H45"/>
    <mergeCell ref="A55:H55"/>
    <mergeCell ref="A57:H57"/>
    <mergeCell ref="B63:C63"/>
    <mergeCell ref="B64:C64"/>
    <mergeCell ref="B65:C65"/>
    <mergeCell ref="A67:H67"/>
    <mergeCell ref="B58:C58"/>
    <mergeCell ref="B59:C59"/>
    <mergeCell ref="B60:C60"/>
    <mergeCell ref="B61:C61"/>
    <mergeCell ref="B62:C62"/>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F7F7F"/>
    <pageSetUpPr fitToPage="1"/>
  </sheetPr>
  <dimension ref="A1:E79"/>
  <sheetViews>
    <sheetView showGridLines="0" topLeftCell="A69" zoomScaleNormal="100" workbookViewId="0">
      <selection sqref="A1:E1"/>
    </sheetView>
  </sheetViews>
  <sheetFormatPr defaultColWidth="8.6328125" defaultRowHeight="14.5" x14ac:dyDescent="0.35"/>
  <cols>
    <col min="1" max="1" width="5" customWidth="1"/>
    <col min="2" max="2" width="40" customWidth="1"/>
    <col min="3" max="3" width="72" customWidth="1"/>
    <col min="4" max="4" width="46" customWidth="1"/>
    <col min="5" max="5" width="3" customWidth="1"/>
  </cols>
  <sheetData>
    <row r="1" spans="1:5" ht="19.5" customHeight="1" x14ac:dyDescent="0.35">
      <c r="A1" s="134" t="s">
        <v>839</v>
      </c>
      <c r="B1" s="134"/>
      <c r="C1" s="134"/>
      <c r="D1" s="134"/>
      <c r="E1" s="134"/>
    </row>
    <row r="2" spans="1:5" ht="15" customHeight="1" x14ac:dyDescent="0.35">
      <c r="A2" s="135" t="s">
        <v>840</v>
      </c>
      <c r="B2" s="135"/>
      <c r="C2" s="135"/>
      <c r="D2" s="135"/>
      <c r="E2" s="135"/>
    </row>
    <row r="3" spans="1:5" ht="15" customHeight="1" x14ac:dyDescent="0.35">
      <c r="A3" s="136" t="s">
        <v>841</v>
      </c>
      <c r="B3" s="136"/>
      <c r="C3" s="136"/>
      <c r="D3" s="136"/>
      <c r="E3" s="136"/>
    </row>
    <row r="4" spans="1:5" ht="15" customHeight="1" x14ac:dyDescent="0.35">
      <c r="A4" s="5"/>
      <c r="B4" s="5"/>
      <c r="C4" s="5"/>
      <c r="D4" s="5"/>
      <c r="E4" s="5"/>
    </row>
    <row r="6" spans="1:5" ht="18" customHeight="1" x14ac:dyDescent="0.35">
      <c r="A6" s="130" t="s">
        <v>842</v>
      </c>
      <c r="B6" s="130"/>
      <c r="C6" s="130"/>
      <c r="D6" s="130"/>
      <c r="E6" s="130"/>
    </row>
    <row r="7" spans="1:5" ht="24" customHeight="1" x14ac:dyDescent="0.35">
      <c r="A7" s="28" t="s">
        <v>211</v>
      </c>
      <c r="B7" s="28" t="s">
        <v>843</v>
      </c>
      <c r="C7" s="28" t="s">
        <v>844</v>
      </c>
      <c r="D7" s="28" t="s">
        <v>845</v>
      </c>
      <c r="E7" s="29"/>
    </row>
    <row r="8" spans="1:5" ht="30" customHeight="1" x14ac:dyDescent="0.35">
      <c r="A8" s="121">
        <v>1</v>
      </c>
      <c r="B8" s="11" t="s">
        <v>846</v>
      </c>
      <c r="C8" s="34" t="s">
        <v>847</v>
      </c>
      <c r="D8" s="122"/>
      <c r="E8" s="6"/>
    </row>
    <row r="9" spans="1:5" ht="30" customHeight="1" x14ac:dyDescent="0.35">
      <c r="A9" s="121">
        <v>2</v>
      </c>
      <c r="B9" s="11" t="s">
        <v>848</v>
      </c>
      <c r="C9" s="34" t="s">
        <v>849</v>
      </c>
      <c r="D9" s="122"/>
      <c r="E9" s="6"/>
    </row>
    <row r="10" spans="1:5" ht="30" customHeight="1" x14ac:dyDescent="0.35">
      <c r="A10" s="121">
        <v>3</v>
      </c>
      <c r="B10" s="11" t="s">
        <v>850</v>
      </c>
      <c r="C10" s="34" t="s">
        <v>851</v>
      </c>
      <c r="D10" s="122"/>
      <c r="E10" s="6"/>
    </row>
    <row r="11" spans="1:5" ht="30" customHeight="1" x14ac:dyDescent="0.35">
      <c r="A11" s="121">
        <v>4</v>
      </c>
      <c r="B11" s="11" t="s">
        <v>852</v>
      </c>
      <c r="C11" s="34" t="s">
        <v>853</v>
      </c>
      <c r="D11" s="122"/>
      <c r="E11" s="6"/>
    </row>
    <row r="12" spans="1:5" ht="30" customHeight="1" x14ac:dyDescent="0.35">
      <c r="A12" s="121">
        <v>5</v>
      </c>
      <c r="B12" s="11" t="s">
        <v>854</v>
      </c>
      <c r="C12" s="34" t="s">
        <v>855</v>
      </c>
      <c r="D12" s="122"/>
      <c r="E12" s="6"/>
    </row>
    <row r="13" spans="1:5" ht="30" customHeight="1" x14ac:dyDescent="0.35">
      <c r="A13" s="121">
        <v>6</v>
      </c>
      <c r="B13" s="11" t="s">
        <v>856</v>
      </c>
      <c r="C13" s="34" t="s">
        <v>857</v>
      </c>
      <c r="D13" s="122"/>
      <c r="E13" s="6"/>
    </row>
    <row r="14" spans="1:5" ht="30" customHeight="1" x14ac:dyDescent="0.35">
      <c r="A14" s="121">
        <v>7</v>
      </c>
      <c r="B14" s="11" t="s">
        <v>858</v>
      </c>
      <c r="C14" s="34" t="s">
        <v>859</v>
      </c>
      <c r="D14" s="122"/>
      <c r="E14" s="6"/>
    </row>
    <row r="15" spans="1:5" ht="30" customHeight="1" x14ac:dyDescent="0.35">
      <c r="A15" s="121">
        <v>8</v>
      </c>
      <c r="B15" s="11" t="s">
        <v>860</v>
      </c>
      <c r="C15" s="34" t="s">
        <v>861</v>
      </c>
      <c r="D15" s="122"/>
      <c r="E15" s="6"/>
    </row>
    <row r="16" spans="1:5" ht="30" customHeight="1" x14ac:dyDescent="0.35">
      <c r="A16" s="121">
        <v>9</v>
      </c>
      <c r="B16" s="11" t="s">
        <v>862</v>
      </c>
      <c r="C16" s="34" t="s">
        <v>863</v>
      </c>
      <c r="D16" s="122"/>
      <c r="E16" s="6"/>
    </row>
    <row r="17" spans="1:5" ht="30" customHeight="1" x14ac:dyDescent="0.35">
      <c r="A17" s="121">
        <v>10</v>
      </c>
      <c r="B17" s="11" t="s">
        <v>864</v>
      </c>
      <c r="C17" s="34" t="s">
        <v>865</v>
      </c>
      <c r="D17" s="122"/>
      <c r="E17" s="6"/>
    </row>
    <row r="18" spans="1:5" ht="30" customHeight="1" x14ac:dyDescent="0.35">
      <c r="A18" s="121">
        <v>11</v>
      </c>
      <c r="B18" s="11" t="s">
        <v>866</v>
      </c>
      <c r="C18" s="34" t="s">
        <v>867</v>
      </c>
      <c r="D18" s="122"/>
      <c r="E18" s="6"/>
    </row>
    <row r="19" spans="1:5" ht="30" customHeight="1" x14ac:dyDescent="0.35">
      <c r="A19" s="121">
        <v>12</v>
      </c>
      <c r="B19" s="11" t="s">
        <v>868</v>
      </c>
      <c r="C19" s="34" t="s">
        <v>869</v>
      </c>
      <c r="D19" s="122"/>
      <c r="E19" s="6"/>
    </row>
    <row r="20" spans="1:5" ht="30" customHeight="1" x14ac:dyDescent="0.35">
      <c r="A20" s="121">
        <v>13</v>
      </c>
      <c r="B20" s="11" t="s">
        <v>870</v>
      </c>
      <c r="C20" s="34" t="s">
        <v>871</v>
      </c>
      <c r="D20" s="122"/>
      <c r="E20" s="6"/>
    </row>
    <row r="21" spans="1:5" ht="33.75" customHeight="1" x14ac:dyDescent="0.35">
      <c r="A21" s="127" t="s">
        <v>872</v>
      </c>
      <c r="B21" s="127"/>
      <c r="C21" s="127"/>
      <c r="D21" s="127"/>
      <c r="E21" s="127"/>
    </row>
    <row r="23" spans="1:5" ht="18" customHeight="1" x14ac:dyDescent="0.35">
      <c r="A23" s="130" t="s">
        <v>873</v>
      </c>
      <c r="B23" s="130"/>
      <c r="C23" s="130"/>
      <c r="D23" s="130"/>
      <c r="E23" s="130"/>
    </row>
    <row r="24" spans="1:5" ht="24" customHeight="1" x14ac:dyDescent="0.35">
      <c r="A24" s="28" t="s">
        <v>874</v>
      </c>
      <c r="B24" s="28" t="s">
        <v>875</v>
      </c>
      <c r="C24" s="28" t="s">
        <v>876</v>
      </c>
      <c r="D24" s="28" t="s">
        <v>877</v>
      </c>
      <c r="E24" s="29"/>
    </row>
    <row r="25" spans="1:5" ht="25.5" customHeight="1" x14ac:dyDescent="0.35">
      <c r="A25" s="123" t="s">
        <v>346</v>
      </c>
      <c r="B25" s="11" t="s">
        <v>345</v>
      </c>
      <c r="C25" s="34" t="s">
        <v>878</v>
      </c>
      <c r="D25" s="124"/>
      <c r="E25" s="6"/>
    </row>
    <row r="26" spans="1:5" ht="25.5" customHeight="1" x14ac:dyDescent="0.35">
      <c r="A26" s="123" t="s">
        <v>349</v>
      </c>
      <c r="B26" s="11" t="s">
        <v>879</v>
      </c>
      <c r="C26" s="34" t="s">
        <v>880</v>
      </c>
      <c r="D26" s="124"/>
      <c r="E26" s="6"/>
    </row>
    <row r="27" spans="1:5" ht="25.5" customHeight="1" x14ac:dyDescent="0.35">
      <c r="A27" s="123" t="s">
        <v>360</v>
      </c>
      <c r="B27" s="11" t="s">
        <v>881</v>
      </c>
      <c r="C27" s="34" t="s">
        <v>882</v>
      </c>
      <c r="D27" s="124"/>
      <c r="E27" s="6"/>
    </row>
    <row r="28" spans="1:5" ht="25.5" customHeight="1" x14ac:dyDescent="0.35">
      <c r="A28" s="123" t="s">
        <v>380</v>
      </c>
      <c r="B28" s="11" t="s">
        <v>379</v>
      </c>
      <c r="C28" s="34" t="s">
        <v>883</v>
      </c>
      <c r="D28" s="124"/>
      <c r="E28" s="6"/>
    </row>
    <row r="29" spans="1:5" ht="25.5" customHeight="1" x14ac:dyDescent="0.35">
      <c r="A29" s="123" t="s">
        <v>383</v>
      </c>
      <c r="B29" s="11" t="s">
        <v>884</v>
      </c>
      <c r="C29" s="34" t="s">
        <v>885</v>
      </c>
      <c r="D29" s="124"/>
      <c r="E29" s="6"/>
    </row>
    <row r="30" spans="1:5" ht="25.5" customHeight="1" x14ac:dyDescent="0.35">
      <c r="A30" s="123" t="s">
        <v>386</v>
      </c>
      <c r="B30" s="11" t="s">
        <v>886</v>
      </c>
      <c r="C30" s="34" t="s">
        <v>887</v>
      </c>
      <c r="D30" s="124"/>
      <c r="E30" s="6"/>
    </row>
    <row r="31" spans="1:5" ht="25.5" customHeight="1" x14ac:dyDescent="0.35">
      <c r="A31" s="123" t="s">
        <v>395</v>
      </c>
      <c r="B31" s="11" t="s">
        <v>888</v>
      </c>
      <c r="C31" s="34" t="s">
        <v>889</v>
      </c>
      <c r="D31" s="124"/>
      <c r="E31" s="6"/>
    </row>
    <row r="32" spans="1:5" ht="25.5" customHeight="1" x14ac:dyDescent="0.35">
      <c r="A32" s="123" t="s">
        <v>398</v>
      </c>
      <c r="B32" s="11" t="s">
        <v>890</v>
      </c>
      <c r="C32" s="34" t="s">
        <v>891</v>
      </c>
      <c r="D32" s="124"/>
      <c r="E32" s="6"/>
    </row>
    <row r="33" spans="1:5" ht="25.5" customHeight="1" x14ac:dyDescent="0.35">
      <c r="A33" s="123" t="s">
        <v>413</v>
      </c>
      <c r="B33" s="11" t="s">
        <v>412</v>
      </c>
      <c r="C33" s="34" t="s">
        <v>892</v>
      </c>
      <c r="D33" s="124"/>
      <c r="E33" s="6"/>
    </row>
    <row r="34" spans="1:5" ht="25.5" customHeight="1" x14ac:dyDescent="0.35">
      <c r="A34" s="123" t="s">
        <v>420</v>
      </c>
      <c r="B34" s="11" t="s">
        <v>893</v>
      </c>
      <c r="C34" s="34" t="s">
        <v>894</v>
      </c>
      <c r="D34" s="124"/>
      <c r="E34" s="6"/>
    </row>
    <row r="35" spans="1:5" ht="25.5" customHeight="1" x14ac:dyDescent="0.35">
      <c r="A35" s="123" t="s">
        <v>429</v>
      </c>
      <c r="B35" s="11" t="s">
        <v>895</v>
      </c>
      <c r="C35" s="34" t="s">
        <v>896</v>
      </c>
      <c r="D35" s="124"/>
      <c r="E35" s="6"/>
    </row>
    <row r="36" spans="1:5" ht="25.5" customHeight="1" x14ac:dyDescent="0.35">
      <c r="A36" s="123" t="s">
        <v>354</v>
      </c>
      <c r="B36" s="11" t="s">
        <v>897</v>
      </c>
      <c r="C36" s="34" t="s">
        <v>898</v>
      </c>
      <c r="D36" s="124"/>
      <c r="E36" s="6"/>
    </row>
    <row r="37" spans="1:5" ht="25.5" customHeight="1" x14ac:dyDescent="0.35">
      <c r="A37" s="123" t="s">
        <v>357</v>
      </c>
      <c r="B37" s="11" t="s">
        <v>899</v>
      </c>
      <c r="C37" s="34" t="s">
        <v>900</v>
      </c>
      <c r="D37" s="124"/>
      <c r="E37" s="6"/>
    </row>
    <row r="38" spans="1:5" ht="25.5" customHeight="1" x14ac:dyDescent="0.35">
      <c r="A38" s="123" t="s">
        <v>367</v>
      </c>
      <c r="B38" s="11" t="s">
        <v>901</v>
      </c>
      <c r="C38" s="34" t="s">
        <v>902</v>
      </c>
      <c r="D38" s="124"/>
      <c r="E38" s="6"/>
    </row>
    <row r="39" spans="1:5" ht="25.5" customHeight="1" x14ac:dyDescent="0.35">
      <c r="A39" s="123" t="s">
        <v>370</v>
      </c>
      <c r="B39" s="11" t="s">
        <v>903</v>
      </c>
      <c r="C39" s="34" t="s">
        <v>904</v>
      </c>
      <c r="D39" s="124"/>
      <c r="E39" s="6"/>
    </row>
    <row r="40" spans="1:5" ht="25.5" customHeight="1" x14ac:dyDescent="0.35">
      <c r="A40" s="123" t="s">
        <v>375</v>
      </c>
      <c r="B40" s="11" t="s">
        <v>905</v>
      </c>
      <c r="C40" s="34" t="s">
        <v>906</v>
      </c>
      <c r="D40" s="124"/>
      <c r="E40" s="6"/>
    </row>
    <row r="41" spans="1:5" ht="25.5" customHeight="1" x14ac:dyDescent="0.35">
      <c r="A41" s="123" t="s">
        <v>570</v>
      </c>
      <c r="B41" s="11" t="s">
        <v>907</v>
      </c>
      <c r="C41" s="34" t="s">
        <v>908</v>
      </c>
      <c r="D41" s="124"/>
      <c r="E41" s="6"/>
    </row>
    <row r="42" spans="1:5" ht="25.5" customHeight="1" x14ac:dyDescent="0.35">
      <c r="A42" s="123" t="s">
        <v>619</v>
      </c>
      <c r="B42" s="11" t="s">
        <v>909</v>
      </c>
      <c r="C42" s="34" t="s">
        <v>910</v>
      </c>
      <c r="D42" s="124"/>
      <c r="E42" s="6"/>
    </row>
    <row r="43" spans="1:5" ht="25.5" customHeight="1" x14ac:dyDescent="0.35">
      <c r="A43" s="123" t="s">
        <v>636</v>
      </c>
      <c r="B43" s="11" t="s">
        <v>911</v>
      </c>
      <c r="C43" s="34" t="s">
        <v>912</v>
      </c>
      <c r="D43" s="124"/>
      <c r="E43" s="6"/>
    </row>
    <row r="44" spans="1:5" ht="25.5" customHeight="1" x14ac:dyDescent="0.35">
      <c r="A44" s="123" t="s">
        <v>677</v>
      </c>
      <c r="B44" s="11" t="s">
        <v>913</v>
      </c>
      <c r="C44" s="34" t="s">
        <v>914</v>
      </c>
      <c r="D44" s="124"/>
      <c r="E44" s="6"/>
    </row>
    <row r="45" spans="1:5" ht="25.5" customHeight="1" x14ac:dyDescent="0.35">
      <c r="A45" s="123" t="s">
        <v>713</v>
      </c>
      <c r="B45" s="11" t="s">
        <v>915</v>
      </c>
      <c r="C45" s="34" t="s">
        <v>916</v>
      </c>
      <c r="D45" s="124"/>
      <c r="E45" s="6"/>
    </row>
    <row r="46" spans="1:5" ht="25.5" customHeight="1" x14ac:dyDescent="0.35">
      <c r="A46" s="123" t="s">
        <v>745</v>
      </c>
      <c r="B46" s="11" t="s">
        <v>917</v>
      </c>
      <c r="C46" s="34" t="s">
        <v>918</v>
      </c>
      <c r="D46" s="124"/>
      <c r="E46" s="6"/>
    </row>
    <row r="47" spans="1:5" ht="25.5" customHeight="1" x14ac:dyDescent="0.35">
      <c r="A47" s="123" t="s">
        <v>771</v>
      </c>
      <c r="B47" s="11" t="s">
        <v>919</v>
      </c>
      <c r="C47" s="34" t="s">
        <v>920</v>
      </c>
      <c r="D47" s="124"/>
      <c r="E47" s="6"/>
    </row>
    <row r="48" spans="1:5" ht="25.5" customHeight="1" x14ac:dyDescent="0.35">
      <c r="A48" s="123" t="s">
        <v>808</v>
      </c>
      <c r="B48" s="11" t="s">
        <v>921</v>
      </c>
      <c r="C48" s="34" t="s">
        <v>922</v>
      </c>
      <c r="D48" s="124"/>
      <c r="E48" s="6"/>
    </row>
    <row r="50" spans="1:5" ht="18" customHeight="1" x14ac:dyDescent="0.35">
      <c r="A50" s="130" t="s">
        <v>923</v>
      </c>
      <c r="B50" s="130"/>
      <c r="C50" s="130"/>
      <c r="D50" s="130"/>
      <c r="E50" s="130"/>
    </row>
    <row r="51" spans="1:5" ht="27.75" customHeight="1" x14ac:dyDescent="0.35">
      <c r="A51" s="32">
        <v>1</v>
      </c>
      <c r="B51" s="156" t="s">
        <v>924</v>
      </c>
      <c r="C51" s="156"/>
      <c r="D51" s="156"/>
      <c r="E51" s="6"/>
    </row>
    <row r="52" spans="1:5" ht="27.75" customHeight="1" x14ac:dyDescent="0.35">
      <c r="A52" s="32">
        <v>2</v>
      </c>
      <c r="B52" s="156" t="s">
        <v>925</v>
      </c>
      <c r="C52" s="156"/>
      <c r="D52" s="156"/>
      <c r="E52" s="6"/>
    </row>
    <row r="53" spans="1:5" ht="27.75" customHeight="1" x14ac:dyDescent="0.35">
      <c r="A53" s="32">
        <v>3</v>
      </c>
      <c r="B53" s="156" t="s">
        <v>926</v>
      </c>
      <c r="C53" s="156"/>
      <c r="D53" s="156"/>
      <c r="E53" s="6"/>
    </row>
    <row r="54" spans="1:5" ht="27.75" customHeight="1" x14ac:dyDescent="0.35">
      <c r="A54" s="32">
        <v>4</v>
      </c>
      <c r="B54" s="156" t="s">
        <v>927</v>
      </c>
      <c r="C54" s="156"/>
      <c r="D54" s="156"/>
      <c r="E54" s="6"/>
    </row>
    <row r="55" spans="1:5" ht="27.75" customHeight="1" x14ac:dyDescent="0.35">
      <c r="A55" s="32">
        <v>5</v>
      </c>
      <c r="B55" s="156" t="s">
        <v>928</v>
      </c>
      <c r="C55" s="156"/>
      <c r="D55" s="156"/>
      <c r="E55" s="6"/>
    </row>
    <row r="56" spans="1:5" ht="27.75" customHeight="1" x14ac:dyDescent="0.35">
      <c r="A56" s="32">
        <v>6</v>
      </c>
      <c r="B56" s="156" t="s">
        <v>929</v>
      </c>
      <c r="C56" s="156"/>
      <c r="D56" s="156"/>
      <c r="E56" s="6"/>
    </row>
    <row r="57" spans="1:5" ht="27.75" customHeight="1" x14ac:dyDescent="0.35">
      <c r="A57" s="32">
        <v>7</v>
      </c>
      <c r="B57" s="156" t="s">
        <v>930</v>
      </c>
      <c r="C57" s="156"/>
      <c r="D57" s="156"/>
      <c r="E57" s="6"/>
    </row>
    <row r="58" spans="1:5" ht="27.75" customHeight="1" x14ac:dyDescent="0.35">
      <c r="A58" s="32">
        <v>8</v>
      </c>
      <c r="B58" s="156" t="s">
        <v>931</v>
      </c>
      <c r="C58" s="156"/>
      <c r="D58" s="156"/>
      <c r="E58" s="6"/>
    </row>
    <row r="59" spans="1:5" ht="27.75" customHeight="1" x14ac:dyDescent="0.35">
      <c r="A59" s="32">
        <v>9</v>
      </c>
      <c r="B59" s="156" t="s">
        <v>932</v>
      </c>
      <c r="C59" s="156"/>
      <c r="D59" s="156"/>
      <c r="E59" s="6"/>
    </row>
    <row r="60" spans="1:5" ht="27.75" customHeight="1" x14ac:dyDescent="0.35">
      <c r="A60" s="32">
        <v>10</v>
      </c>
      <c r="B60" s="156" t="s">
        <v>933</v>
      </c>
      <c r="C60" s="156"/>
      <c r="D60" s="156"/>
      <c r="E60" s="6"/>
    </row>
    <row r="61" spans="1:5" ht="27.75" customHeight="1" x14ac:dyDescent="0.35">
      <c r="A61" s="32">
        <v>11</v>
      </c>
      <c r="B61" s="156" t="s">
        <v>934</v>
      </c>
      <c r="C61" s="156"/>
      <c r="D61" s="156"/>
      <c r="E61" s="6"/>
    </row>
    <row r="63" spans="1:5" ht="18" customHeight="1" x14ac:dyDescent="0.35">
      <c r="A63" s="130" t="s">
        <v>935</v>
      </c>
      <c r="B63" s="130"/>
      <c r="C63" s="130"/>
      <c r="D63" s="130"/>
      <c r="E63" s="130"/>
    </row>
    <row r="64" spans="1:5" ht="24" customHeight="1" x14ac:dyDescent="0.35">
      <c r="A64" s="28" t="s">
        <v>211</v>
      </c>
      <c r="B64" s="28" t="s">
        <v>936</v>
      </c>
      <c r="C64" s="28" t="s">
        <v>20</v>
      </c>
      <c r="D64" s="28" t="s">
        <v>937</v>
      </c>
      <c r="E64" s="29"/>
    </row>
    <row r="65" spans="1:5" ht="27.75" customHeight="1" x14ac:dyDescent="0.35">
      <c r="A65" s="32">
        <v>1</v>
      </c>
      <c r="B65" s="125" t="s">
        <v>938</v>
      </c>
      <c r="C65" s="34" t="s">
        <v>939</v>
      </c>
      <c r="D65" s="101"/>
      <c r="E65" s="6"/>
    </row>
    <row r="66" spans="1:5" ht="27.75" customHeight="1" x14ac:dyDescent="0.35">
      <c r="A66" s="32">
        <v>2</v>
      </c>
      <c r="B66" s="125" t="s">
        <v>940</v>
      </c>
      <c r="C66" s="34" t="s">
        <v>941</v>
      </c>
      <c r="D66" s="101"/>
      <c r="E66" s="6"/>
    </row>
    <row r="67" spans="1:5" ht="27.75" customHeight="1" x14ac:dyDescent="0.35">
      <c r="A67" s="32">
        <v>3</v>
      </c>
      <c r="B67" s="125" t="s">
        <v>942</v>
      </c>
      <c r="C67" s="34" t="s">
        <v>943</v>
      </c>
      <c r="D67" s="101"/>
      <c r="E67" s="6"/>
    </row>
    <row r="68" spans="1:5" ht="27.75" customHeight="1" x14ac:dyDescent="0.35">
      <c r="A68" s="32">
        <v>4</v>
      </c>
      <c r="B68" s="125" t="s">
        <v>944</v>
      </c>
      <c r="C68" s="34" t="s">
        <v>945</v>
      </c>
      <c r="D68" s="101"/>
      <c r="E68" s="6"/>
    </row>
    <row r="69" spans="1:5" ht="27.75" customHeight="1" x14ac:dyDescent="0.35">
      <c r="A69" s="32">
        <v>5</v>
      </c>
      <c r="B69" s="125" t="s">
        <v>946</v>
      </c>
      <c r="C69" s="34" t="s">
        <v>947</v>
      </c>
      <c r="D69" s="101"/>
      <c r="E69" s="6"/>
    </row>
    <row r="70" spans="1:5" ht="27.75" customHeight="1" x14ac:dyDescent="0.35">
      <c r="A70" s="32">
        <v>6</v>
      </c>
      <c r="B70" s="125" t="s">
        <v>948</v>
      </c>
      <c r="C70" s="34" t="s">
        <v>949</v>
      </c>
      <c r="D70" s="101"/>
      <c r="E70" s="6"/>
    </row>
    <row r="71" spans="1:5" ht="27.75" customHeight="1" x14ac:dyDescent="0.35">
      <c r="A71" s="32">
        <v>7</v>
      </c>
      <c r="B71" s="125" t="s">
        <v>950</v>
      </c>
      <c r="C71" s="34" t="s">
        <v>951</v>
      </c>
      <c r="D71" s="101"/>
      <c r="E71" s="6"/>
    </row>
    <row r="72" spans="1:5" ht="27.75" customHeight="1" x14ac:dyDescent="0.35">
      <c r="A72" s="32">
        <v>8</v>
      </c>
      <c r="B72" s="125" t="s">
        <v>952</v>
      </c>
      <c r="C72" s="34" t="s">
        <v>953</v>
      </c>
      <c r="D72" s="101"/>
      <c r="E72" s="6"/>
    </row>
    <row r="73" spans="1:5" ht="27.75" customHeight="1" x14ac:dyDescent="0.35">
      <c r="A73" s="32">
        <v>9</v>
      </c>
      <c r="B73" s="125" t="s">
        <v>954</v>
      </c>
      <c r="C73" s="34" t="s">
        <v>955</v>
      </c>
      <c r="D73" s="101"/>
      <c r="E73" s="6"/>
    </row>
    <row r="74" spans="1:5" ht="27.75" customHeight="1" x14ac:dyDescent="0.35">
      <c r="A74" s="32">
        <v>10</v>
      </c>
      <c r="B74" s="125" t="s">
        <v>956</v>
      </c>
      <c r="C74" s="34" t="s">
        <v>957</v>
      </c>
      <c r="D74" s="101"/>
      <c r="E74" s="6"/>
    </row>
    <row r="75" spans="1:5" ht="27.75" customHeight="1" x14ac:dyDescent="0.35">
      <c r="A75" s="32">
        <v>11</v>
      </c>
      <c r="B75" s="125" t="s">
        <v>958</v>
      </c>
      <c r="C75" s="34" t="s">
        <v>959</v>
      </c>
      <c r="D75" s="101"/>
      <c r="E75" s="6"/>
    </row>
    <row r="76" spans="1:5" ht="27.75" customHeight="1" x14ac:dyDescent="0.35">
      <c r="A76" s="32">
        <v>12</v>
      </c>
      <c r="B76" s="125" t="s">
        <v>960</v>
      </c>
      <c r="C76" s="34" t="s">
        <v>961</v>
      </c>
      <c r="D76" s="101"/>
      <c r="E76" s="6"/>
    </row>
    <row r="77" spans="1:5" ht="27.75" customHeight="1" x14ac:dyDescent="0.35">
      <c r="A77" s="32">
        <v>13</v>
      </c>
      <c r="B77" s="125" t="s">
        <v>962</v>
      </c>
      <c r="C77" s="34" t="s">
        <v>963</v>
      </c>
      <c r="D77" s="101"/>
      <c r="E77" s="6"/>
    </row>
    <row r="79" spans="1:5" ht="39.75" customHeight="1" x14ac:dyDescent="0.35">
      <c r="A79" s="139" t="s">
        <v>964</v>
      </c>
      <c r="B79" s="139"/>
      <c r="C79" s="139"/>
      <c r="D79" s="139"/>
      <c r="E79" s="139"/>
    </row>
  </sheetData>
  <mergeCells count="20">
    <mergeCell ref="A1:E1"/>
    <mergeCell ref="A2:E2"/>
    <mergeCell ref="A3:E3"/>
    <mergeCell ref="A6:E6"/>
    <mergeCell ref="A21:E21"/>
    <mergeCell ref="A23:E23"/>
    <mergeCell ref="A50:E50"/>
    <mergeCell ref="B51:D51"/>
    <mergeCell ref="B52:D52"/>
    <mergeCell ref="B53:D53"/>
    <mergeCell ref="B54:D54"/>
    <mergeCell ref="B55:D55"/>
    <mergeCell ref="B56:D56"/>
    <mergeCell ref="B57:D57"/>
    <mergeCell ref="B58:D58"/>
    <mergeCell ref="B59:D59"/>
    <mergeCell ref="B60:D60"/>
    <mergeCell ref="B61:D61"/>
    <mergeCell ref="A63:E63"/>
    <mergeCell ref="A79:E79"/>
  </mergeCells>
  <printOptions horizontalCentered="1"/>
  <pageMargins left="0.75" right="0.75" top="1" bottom="1" header="0.511811023622047" footer="0.5"/>
  <pageSetup paperSize="9" fitToHeight="0" orientation="landscape" horizontalDpi="300" verticalDpi="300"/>
  <headerFooter>
    <oddFooter>&amp;L&amp;8 Kertas Kerja Penyesuaian Aset Bersih — PT Nusa Properti Sejahtera&amp;R&amp;8 &amp;A — Halaman &amp;P dari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vt:lpstr>
      <vt:lpstr>Input</vt:lpstr>
      <vt:lpstr>Rugi Laba</vt:lpstr>
      <vt:lpstr>Neraca</vt:lpstr>
      <vt:lpstr>Penilaian</vt:lpstr>
      <vt:lpstr>DLOM</vt:lpstr>
      <vt:lpstr>DLOC</vt:lpstr>
      <vt:lpstr>Referensi</vt:lpstr>
      <vt:lpstr>Cover!Print_Titles</vt:lpstr>
      <vt:lpstr>DLOC!Print_Titles</vt:lpstr>
      <vt:lpstr>DLOM!Print_Titles</vt:lpstr>
      <vt:lpstr>Input!Print_Titles</vt:lpstr>
      <vt:lpstr>Neraca!Print_Titles</vt:lpstr>
      <vt:lpstr>Penilaian!Print_Titles</vt:lpstr>
      <vt:lpstr>Referensi!Print_Titles</vt:lpstr>
      <vt:lpstr>'Rugi Laba'!Print_Titles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valuasinusantara@gmail.com</cp:lastModifiedBy>
  <cp:revision>0</cp:revision>
  <dcterms:created xsi:type="dcterms:W3CDTF">2026-09-09T09:42:46Z</dcterms:created>
  <dcterms:modified xsi:type="dcterms:W3CDTF">2026-09-10T02:16:56Z</dcterms:modified>
  <dc:language>en-US</dc:language>
</cp:coreProperties>
</file>