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4. VALUASINUSANTARAWEBSITE2026\DATA UPLOAD\"/>
    </mc:Choice>
  </mc:AlternateContent>
  <xr:revisionPtr revIDLastSave="0" documentId="13_ncr:1_{60CAB01E-B269-4C7B-B99F-A3254A907CF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iscount Rate" sheetId="4" r:id="rId1"/>
    <sheet name="Pendapatan _Data Konsumen" sheetId="5" r:id="rId2"/>
  </sheets>
  <externalReferences>
    <externalReference r:id="rId3"/>
    <externalReference r:id="rId4"/>
  </externalReferences>
  <definedNames>
    <definedName name="_1Excel_BuiltIn_Print_Area_2">NA()</definedName>
    <definedName name="_4Z_FE2C2EAB_4123_4290_86BA_08E4AC7C24C1_.wvu.Rows_1">([1]DCF!#REF!,[1]DCF!#REF!,[1]DCF!$18:$19)</definedName>
    <definedName name="BC">#REF!</definedName>
    <definedName name="CF">[2]MHPP!#REF!</definedName>
    <definedName name="Jadwal">#REF!</definedName>
    <definedName name="_xlnm.Print_Area" localSheetId="0">'Discount Rate'!$A$1:$M$45</definedName>
    <definedName name="PRINT_AREA_MI">NA()</definedName>
    <definedName name="RPP">#REF!</definedName>
    <definedName name="Z_AC236A6A_632A_43B1_B283_C6312913D85E_.wvu.PrintArea">#REF!</definedName>
    <definedName name="Z_AC236A6A_632A_43B1_B283_C6312913D85E_.wvu.Rows">[1]DCF!#REF!</definedName>
    <definedName name="Z_FE2C2EAB_4123_4290_86BA_08E4AC7C24C1_.wvu.PrintArea">#REF!</definedName>
    <definedName name="Z_FE2C2EAB_4123_4290_86BA_08E4AC7C24C1_.wvu.Rows">(#REF!,#REF!)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5" l="1"/>
  <c r="E25" i="5"/>
  <c r="B25" i="5" a="1"/>
  <c r="B25" i="5" s="1"/>
  <c r="F8" i="5"/>
  <c r="G8" i="5" s="1"/>
  <c r="H8" i="5" s="1"/>
  <c r="I8" i="5" s="1"/>
  <c r="E8" i="5"/>
  <c r="F25" i="5" l="1"/>
  <c r="G25" i="5"/>
  <c r="H25" i="5"/>
  <c r="I25" i="5"/>
  <c r="E14" i="5"/>
  <c r="F14" i="5" s="1"/>
  <c r="G14" i="5" s="1"/>
  <c r="H14" i="5" s="1"/>
  <c r="I14" i="5" s="1"/>
  <c r="D13" i="5"/>
  <c r="D16" i="5" s="1"/>
  <c r="D17" i="5" s="1"/>
  <c r="E12" i="5"/>
  <c r="F12" i="5" s="1"/>
  <c r="B12" i="5"/>
  <c r="F10" i="5"/>
  <c r="G10" i="5" s="1"/>
  <c r="H10" i="5" s="1"/>
  <c r="I10" i="5" s="1"/>
  <c r="G12" i="5" l="1"/>
  <c r="F13" i="5"/>
  <c r="E13" i="5"/>
  <c r="D19" i="5"/>
  <c r="E16" i="5"/>
  <c r="F16" i="5"/>
  <c r="E17" i="5" l="1"/>
  <c r="E19" i="5" s="1"/>
  <c r="E26" i="5" s="1"/>
  <c r="F17" i="5"/>
  <c r="F19" i="5" s="1"/>
  <c r="F26" i="5" s="1"/>
  <c r="H12" i="5"/>
  <c r="G13" i="5"/>
  <c r="G16" i="5" s="1"/>
  <c r="G17" i="5" l="1"/>
  <c r="G19" i="5" s="1"/>
  <c r="G26" i="5" s="1"/>
  <c r="I12" i="5"/>
  <c r="H13" i="5"/>
  <c r="H16" i="5" s="1"/>
  <c r="H17" i="5" l="1"/>
  <c r="H19" i="5" s="1"/>
  <c r="H26" i="5" s="1"/>
  <c r="I13" i="5"/>
  <c r="I16" i="5"/>
  <c r="G13" i="4"/>
  <c r="K11" i="4"/>
  <c r="I17" i="5" l="1"/>
  <c r="I19" i="5" s="1"/>
  <c r="K13" i="4"/>
  <c r="J20" i="5" l="1"/>
  <c r="J26" i="5" s="1"/>
  <c r="D27" i="5" s="1"/>
  <c r="D29" i="5" s="1"/>
  <c r="I26" i="5"/>
  <c r="M28" i="4"/>
  <c r="H35" i="4" l="1"/>
  <c r="L35" i="4" s="1"/>
  <c r="G28" i="4" l="1"/>
  <c r="H36" i="4" s="1"/>
  <c r="L36" i="4" s="1"/>
  <c r="L38" i="4" s="1"/>
  <c r="I13" i="4" l="1"/>
  <c r="E13" i="4" s="1"/>
  <c r="G18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<sst xmlns="http://schemas.openxmlformats.org/spreadsheetml/2006/main" count="78" uniqueCount="71">
  <si>
    <t>DISCOUNTED CASH FLOW ANALYSIS</t>
  </si>
  <si>
    <t>Present Value</t>
  </si>
  <si>
    <t>Discounted Cash Flow</t>
  </si>
  <si>
    <t>Tahun Proyeksi</t>
  </si>
  <si>
    <t>Net Present Value</t>
  </si>
  <si>
    <t>TAHUN PENILAIAN</t>
  </si>
  <si>
    <t>TAHUN PROYEKSI</t>
  </si>
  <si>
    <t>JENIS MODAL</t>
  </si>
  <si>
    <t>BIAYA MODAL</t>
  </si>
  <si>
    <t>KOMPOSISI</t>
  </si>
  <si>
    <t>TERTIMBANG</t>
  </si>
  <si>
    <t>Weighted Average Cost of Capital (WACC)</t>
  </si>
  <si>
    <t>PERHITUNGAN COST OF EQUITY</t>
  </si>
  <si>
    <t>PERHITUNGAN COST OF DEBT</t>
  </si>
  <si>
    <t>a. Risk Free Rate (R )</t>
  </si>
  <si>
    <t>a. Bunga Bank</t>
  </si>
  <si>
    <t>b. Risk Premium Ekuitas (R )</t>
  </si>
  <si>
    <t>b.Pajak</t>
  </si>
  <si>
    <r>
      <t xml:space="preserve">c.  </t>
    </r>
    <r>
      <rPr>
        <sz val="11"/>
        <color theme="1"/>
        <rFont val="Calibri"/>
        <family val="2"/>
      </rPr>
      <t xml:space="preserve">Β </t>
    </r>
    <r>
      <rPr>
        <sz val="10"/>
        <rFont val="Arial"/>
        <family val="2"/>
      </rPr>
      <t>(Beta)</t>
    </r>
  </si>
  <si>
    <t>======&gt;</t>
  </si>
  <si>
    <t>BL</t>
  </si>
  <si>
    <t>Keterangan</t>
  </si>
  <si>
    <t>COST OF EQUITY  (Ke = Rf + (Rm-Rf) * Beta + Rs)</t>
  </si>
  <si>
    <t>COST OF DEBT (Kd = I x (1-T))</t>
  </si>
  <si>
    <t>Unleverage Beta (Beta Industry Sejenis)</t>
  </si>
  <si>
    <r>
      <t>1+ ((1-t) X (K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0"/>
        <rFont val="Arial"/>
        <family val="2"/>
      </rPr>
      <t>/K</t>
    </r>
    <r>
      <rPr>
        <vertAlign val="subscript"/>
        <sz val="11"/>
        <color theme="1"/>
        <rFont val="Calibri"/>
        <family val="2"/>
        <scheme val="minor"/>
      </rPr>
      <t>e</t>
    </r>
    <r>
      <rPr>
        <sz val="10"/>
        <rFont val="Arial"/>
        <family val="2"/>
      </rPr>
      <t>))</t>
    </r>
  </si>
  <si>
    <r>
      <t>BU X (1+((1-t)x(K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0"/>
        <rFont val="Arial"/>
        <family val="2"/>
      </rPr>
      <t>/K</t>
    </r>
    <r>
      <rPr>
        <vertAlign val="subscript"/>
        <sz val="11"/>
        <color theme="1"/>
        <rFont val="Calibri"/>
        <family val="2"/>
        <scheme val="minor"/>
      </rPr>
      <t>e</t>
    </r>
    <r>
      <rPr>
        <sz val="10"/>
        <rFont val="Arial"/>
        <family val="2"/>
      </rPr>
      <t>)))</t>
    </r>
  </si>
  <si>
    <t>BU =</t>
  </si>
  <si>
    <t>BL =</t>
  </si>
  <si>
    <r>
      <t>COST OF DEBT (K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0"/>
        <rFont val="Arial"/>
        <family val="2"/>
      </rPr>
      <t xml:space="preserve"> = I x (1-T))</t>
    </r>
  </si>
  <si>
    <r>
      <t>COST OF EQUITY (K</t>
    </r>
    <r>
      <rPr>
        <vertAlign val="subscript"/>
        <sz val="11"/>
        <color theme="1"/>
        <rFont val="Calibri"/>
        <family val="2"/>
        <scheme val="minor"/>
      </rPr>
      <t>e</t>
    </r>
    <r>
      <rPr>
        <sz val="10"/>
        <rFont val="Arial"/>
        <family val="2"/>
      </rPr>
      <t xml:space="preserve"> = R</t>
    </r>
    <r>
      <rPr>
        <vertAlign val="subscript"/>
        <sz val="11"/>
        <color theme="1"/>
        <rFont val="Calibri"/>
        <family val="2"/>
        <scheme val="minor"/>
      </rPr>
      <t>f</t>
    </r>
    <r>
      <rPr>
        <sz val="10"/>
        <rFont val="Arial"/>
        <family val="2"/>
      </rPr>
      <t xml:space="preserve"> + (R</t>
    </r>
    <r>
      <rPr>
        <vertAlign val="subscript"/>
        <sz val="11"/>
        <color theme="1"/>
        <rFont val="Calibri"/>
        <family val="2"/>
        <scheme val="minor"/>
      </rPr>
      <t>m</t>
    </r>
    <r>
      <rPr>
        <sz val="10"/>
        <rFont val="Arial"/>
        <family val="2"/>
      </rPr>
      <t>-R</t>
    </r>
    <r>
      <rPr>
        <vertAlign val="subscript"/>
        <sz val="11"/>
        <color theme="1"/>
        <rFont val="Calibri"/>
        <family val="2"/>
        <scheme val="minor"/>
      </rPr>
      <t>f</t>
    </r>
    <r>
      <rPr>
        <sz val="10"/>
        <rFont val="Arial"/>
        <family val="2"/>
      </rPr>
      <t>) * Beta + R</t>
    </r>
    <r>
      <rPr>
        <vertAlign val="subscript"/>
        <sz val="11"/>
        <color theme="1"/>
        <rFont val="Calibri"/>
        <family val="2"/>
        <scheme val="minor"/>
      </rPr>
      <t>s</t>
    </r>
  </si>
  <si>
    <t>COST OF DEBT DAN WEIGHTED AVERAGE COST OF CAPITAL (WACC)</t>
  </si>
  <si>
    <t>PENGHITUNGAN BETA, COST OF EQUITY</t>
  </si>
  <si>
    <t>Comparable Companies</t>
  </si>
  <si>
    <t>Levered Beta</t>
  </si>
  <si>
    <t>Tax Rate</t>
  </si>
  <si>
    <t>DER</t>
  </si>
  <si>
    <t>Unlevered Beta</t>
  </si>
  <si>
    <t>Beta Industry Market</t>
  </si>
  <si>
    <t>Beta</t>
  </si>
  <si>
    <t>Leverage Beta Objek Penilaian</t>
  </si>
  <si>
    <t>PERHITUNGAN WEIGHTED AVERAGE COST OF CAPITAL (WACC)</t>
  </si>
  <si>
    <t>PERHITUNGAN LEVERED &amp; UNLEVERED BETA</t>
  </si>
  <si>
    <t>=</t>
  </si>
  <si>
    <r>
      <t>R</t>
    </r>
    <r>
      <rPr>
        <vertAlign val="subscript"/>
        <sz val="11"/>
        <color theme="1"/>
        <rFont val="Calibri"/>
        <family val="2"/>
        <scheme val="minor"/>
      </rPr>
      <t>f</t>
    </r>
  </si>
  <si>
    <t>= Tingkat Balikan yang Diharapkan oleh Pasar Ekuitas</t>
  </si>
  <si>
    <t xml:space="preserve">β (Beta) </t>
  </si>
  <si>
    <t>= Ukuran Risiko Sistimatis</t>
  </si>
  <si>
    <t>= Tingkat Balikan Bebas Risiko</t>
  </si>
  <si>
    <t>Rm</t>
  </si>
  <si>
    <t>Rs</t>
  </si>
  <si>
    <t>= Tingkat Balikan Pasar</t>
  </si>
  <si>
    <t>= Tingkat Balikan Premium Tambahan</t>
  </si>
  <si>
    <r>
      <t>R</t>
    </r>
    <r>
      <rPr>
        <vertAlign val="subscript"/>
        <sz val="11"/>
        <color theme="1"/>
        <rFont val="Calibri"/>
        <family val="2"/>
        <scheme val="minor"/>
      </rPr>
      <t>pm (Rm-Rf)</t>
    </r>
    <r>
      <rPr>
        <sz val="10"/>
        <rFont val="Arial"/>
        <family val="2"/>
      </rPr>
      <t xml:space="preserve"> </t>
    </r>
  </si>
  <si>
    <t>ASET TAK BERWUJUD</t>
  </si>
  <si>
    <t>DESKRIPSI DATA</t>
  </si>
  <si>
    <t xml:space="preserve"> </t>
  </si>
  <si>
    <t>DATA PELANGGAN / KONSUMEN</t>
  </si>
  <si>
    <t>Jumlah Konsumen</t>
  </si>
  <si>
    <t>Penjualan dari daftar Konsumen</t>
  </si>
  <si>
    <t>HPP dari daftar Konsumen</t>
  </si>
  <si>
    <t>Biaya Administrasi</t>
  </si>
  <si>
    <t>Laba / Rugi Usaha</t>
  </si>
  <si>
    <t>Pajak</t>
  </si>
  <si>
    <t>Laba / Rugi Bersih</t>
  </si>
  <si>
    <t>TERMINAL VALUE</t>
  </si>
  <si>
    <t>Rasio</t>
  </si>
  <si>
    <t>Growth</t>
  </si>
  <si>
    <t>INDIKASI NILAI DATA KONSUMEN</t>
  </si>
  <si>
    <t>PV Factor (disc  rate 17.04%)</t>
  </si>
  <si>
    <t>Analisis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</si>
</sst>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8" formatCode="_(* #,##0_);_(* \(#,##0\);_(* &quot;-&quot;??_);_(@_)"/>
    <numFmt numFmtId="169" formatCode="_(* #,##0_);_(* \(#,##0\);_(* \-_);_(@_)"/>
    <numFmt numFmtId="170" formatCode="_(* #,##0.00_);_(* \(#,##0.00\);_(* \-_);_(@_)"/>
    <numFmt numFmtId="171" formatCode="0.0000"/>
    <numFmt numFmtId="172" formatCode="0.000000000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b/>
      <u/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i/>
      <sz val="14"/>
      <name val="Arial"/>
      <family val="2"/>
    </font>
    <font>
      <b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9" tint="0.39997558519241921"/>
        <bgColor indexed="31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169" fontId="11" fillId="0" borderId="0" applyFill="0" applyBorder="0" applyAlignment="0" applyProtection="0"/>
    <xf numFmtId="9" fontId="11" fillId="0" borderId="0" applyFill="0" applyBorder="0" applyAlignment="0" applyProtection="0"/>
    <xf numFmtId="9" fontId="3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5" fillId="0" borderId="0" xfId="2" applyFont="1"/>
    <xf numFmtId="0" fontId="2" fillId="0" borderId="0" xfId="2"/>
    <xf numFmtId="0" fontId="7" fillId="0" borderId="0" xfId="2" applyFont="1"/>
    <xf numFmtId="10" fontId="0" fillId="0" borderId="0" xfId="3" applyNumberFormat="1" applyFont="1"/>
    <xf numFmtId="0" fontId="2" fillId="0" borderId="0" xfId="2" quotePrefix="1"/>
    <xf numFmtId="0" fontId="9" fillId="0" borderId="0" xfId="2" applyFont="1"/>
    <xf numFmtId="0" fontId="8" fillId="0" borderId="0" xfId="2" applyFont="1"/>
    <xf numFmtId="0" fontId="0" fillId="0" borderId="0" xfId="3" applyNumberFormat="1" applyFont="1"/>
    <xf numFmtId="0" fontId="1" fillId="0" borderId="0" xfId="2" applyFont="1"/>
    <xf numFmtId="0" fontId="1" fillId="0" borderId="0" xfId="2" applyFont="1" applyAlignment="1">
      <alignment horizontal="center"/>
    </xf>
    <xf numFmtId="10" fontId="0" fillId="0" borderId="18" xfId="3" applyNumberFormat="1" applyFont="1" applyBorder="1" applyAlignment="1">
      <alignment horizontal="center" vertical="center"/>
    </xf>
    <xf numFmtId="10" fontId="0" fillId="0" borderId="19" xfId="3" applyNumberFormat="1" applyFont="1" applyBorder="1" applyAlignment="1">
      <alignment horizontal="center" vertical="center"/>
    </xf>
    <xf numFmtId="10" fontId="0" fillId="0" borderId="20" xfId="3" applyNumberFormat="1" applyFont="1" applyBorder="1" applyAlignment="1">
      <alignment horizontal="center" vertical="center"/>
    </xf>
    <xf numFmtId="0" fontId="2" fillId="4" borderId="15" xfId="2" applyFill="1" applyBorder="1"/>
    <xf numFmtId="0" fontId="2" fillId="4" borderId="16" xfId="2" applyFill="1" applyBorder="1"/>
    <xf numFmtId="10" fontId="5" fillId="4" borderId="0" xfId="3" applyNumberFormat="1" applyFont="1" applyFill="1" applyBorder="1"/>
    <xf numFmtId="10" fontId="5" fillId="4" borderId="0" xfId="3" applyNumberFormat="1" applyFont="1" applyFill="1" applyBorder="1" applyAlignment="1"/>
    <xf numFmtId="10" fontId="5" fillId="0" borderId="0" xfId="3" applyNumberFormat="1" applyFont="1" applyFill="1" applyBorder="1"/>
    <xf numFmtId="10" fontId="5" fillId="0" borderId="0" xfId="3" applyNumberFormat="1" applyFont="1" applyFill="1" applyBorder="1" applyAlignment="1"/>
    <xf numFmtId="0" fontId="3" fillId="0" borderId="0" xfId="4" applyAlignment="1">
      <alignment vertical="center"/>
    </xf>
    <xf numFmtId="0" fontId="3" fillId="0" borderId="30" xfId="4" applyBorder="1" applyAlignment="1">
      <alignment vertical="center"/>
    </xf>
    <xf numFmtId="0" fontId="3" fillId="0" borderId="31" xfId="4" applyBorder="1" applyAlignment="1">
      <alignment vertical="center"/>
    </xf>
    <xf numFmtId="0" fontId="3" fillId="0" borderId="32" xfId="4" applyBorder="1" applyAlignment="1">
      <alignment vertical="center"/>
    </xf>
    <xf numFmtId="0" fontId="0" fillId="0" borderId="33" xfId="4" applyFont="1" applyBorder="1" applyAlignment="1">
      <alignment vertical="center"/>
    </xf>
    <xf numFmtId="0" fontId="3" fillId="0" borderId="33" xfId="4" applyBorder="1" applyAlignment="1">
      <alignment vertical="center"/>
    </xf>
    <xf numFmtId="0" fontId="3" fillId="0" borderId="34" xfId="4" applyBorder="1" applyAlignment="1">
      <alignment vertical="center"/>
    </xf>
    <xf numFmtId="0" fontId="0" fillId="0" borderId="35" xfId="4" applyFont="1" applyBorder="1" applyAlignment="1">
      <alignment vertical="center"/>
    </xf>
    <xf numFmtId="0" fontId="3" fillId="0" borderId="36" xfId="4" applyBorder="1" applyAlignment="1">
      <alignment vertical="center"/>
    </xf>
    <xf numFmtId="0" fontId="3" fillId="0" borderId="37" xfId="4" applyBorder="1" applyAlignment="1">
      <alignment vertical="center"/>
    </xf>
    <xf numFmtId="0" fontId="2" fillId="0" borderId="5" xfId="2" applyBorder="1" applyAlignment="1">
      <alignment horizontal="center"/>
    </xf>
    <xf numFmtId="170" fontId="5" fillId="0" borderId="0" xfId="2" applyNumberFormat="1" applyFont="1"/>
    <xf numFmtId="0" fontId="12" fillId="0" borderId="0" xfId="4" applyFont="1" applyAlignment="1">
      <alignment vertical="center"/>
    </xf>
    <xf numFmtId="0" fontId="1" fillId="0" borderId="0" xfId="2" quotePrefix="1" applyFont="1"/>
    <xf numFmtId="0" fontId="1" fillId="0" borderId="0" xfId="2" quotePrefix="1" applyFont="1" applyAlignment="1">
      <alignment horizontal="center"/>
    </xf>
    <xf numFmtId="0" fontId="4" fillId="0" borderId="0" xfId="0" applyFont="1" applyAlignment="1">
      <alignment horizontal="center"/>
    </xf>
    <xf numFmtId="9" fontId="0" fillId="0" borderId="2" xfId="0" applyNumberFormat="1" applyBorder="1"/>
    <xf numFmtId="168" fontId="0" fillId="0" borderId="2" xfId="1" applyNumberFormat="1" applyFont="1" applyBorder="1" applyAlignment="1">
      <alignment horizontal="center"/>
    </xf>
    <xf numFmtId="164" fontId="0" fillId="0" borderId="2" xfId="1" applyFont="1" applyBorder="1" applyAlignment="1">
      <alignment horizontal="center"/>
    </xf>
    <xf numFmtId="0" fontId="0" fillId="0" borderId="2" xfId="1" applyNumberFormat="1" applyFont="1" applyBorder="1" applyAlignment="1">
      <alignment horizontal="center"/>
    </xf>
    <xf numFmtId="168" fontId="0" fillId="0" borderId="7" xfId="1" applyNumberFormat="1" applyFont="1" applyBorder="1" applyAlignment="1">
      <alignment horizontal="center"/>
    </xf>
    <xf numFmtId="0" fontId="10" fillId="0" borderId="0" xfId="2" applyFont="1" applyAlignment="1">
      <alignment horizontal="center"/>
    </xf>
    <xf numFmtId="0" fontId="3" fillId="5" borderId="25" xfId="4" applyFill="1" applyBorder="1" applyAlignment="1">
      <alignment horizontal="center" vertical="center"/>
    </xf>
    <xf numFmtId="0" fontId="3" fillId="5" borderId="24" xfId="4" applyFill="1" applyBorder="1" applyAlignment="1">
      <alignment horizontal="center" vertical="center"/>
    </xf>
    <xf numFmtId="0" fontId="3" fillId="5" borderId="29" xfId="4" applyFill="1" applyBorder="1" applyAlignment="1">
      <alignment horizontal="center" vertical="center"/>
    </xf>
    <xf numFmtId="170" fontId="0" fillId="0" borderId="33" xfId="5" applyNumberFormat="1" applyFont="1" applyFill="1" applyBorder="1" applyAlignment="1" applyProtection="1">
      <alignment horizontal="center" vertical="center"/>
    </xf>
    <xf numFmtId="170" fontId="0" fillId="0" borderId="34" xfId="5" applyNumberFormat="1" applyFont="1" applyFill="1" applyBorder="1" applyAlignment="1" applyProtection="1">
      <alignment horizontal="center" vertical="center"/>
    </xf>
    <xf numFmtId="171" fontId="3" fillId="0" borderId="33" xfId="4" applyNumberFormat="1" applyBorder="1" applyAlignment="1">
      <alignment horizontal="center" vertical="center"/>
    </xf>
    <xf numFmtId="171" fontId="3" fillId="0" borderId="34" xfId="4" applyNumberFormat="1" applyBorder="1" applyAlignment="1">
      <alignment horizontal="center" vertical="center"/>
    </xf>
    <xf numFmtId="10" fontId="0" fillId="0" borderId="8" xfId="3" applyNumberFormat="1" applyFont="1" applyBorder="1" applyAlignment="1">
      <alignment horizontal="center" vertical="center"/>
    </xf>
    <xf numFmtId="10" fontId="0" fillId="0" borderId="12" xfId="3" applyNumberFormat="1" applyFont="1" applyBorder="1" applyAlignment="1">
      <alignment horizontal="center" vertical="center"/>
    </xf>
    <xf numFmtId="0" fontId="5" fillId="3" borderId="24" xfId="2" applyFont="1" applyFill="1" applyBorder="1" applyAlignment="1">
      <alignment horizontal="center"/>
    </xf>
    <xf numFmtId="0" fontId="5" fillId="3" borderId="25" xfId="2" applyFont="1" applyFill="1" applyBorder="1" applyAlignment="1">
      <alignment horizontal="center"/>
    </xf>
    <xf numFmtId="0" fontId="1" fillId="0" borderId="22" xfId="2" applyFont="1" applyBorder="1" applyAlignment="1">
      <alignment horizontal="left" vertical="center"/>
    </xf>
    <xf numFmtId="0" fontId="2" fillId="0" borderId="3" xfId="2" applyBorder="1" applyAlignment="1">
      <alignment horizontal="left" vertical="center"/>
    </xf>
    <xf numFmtId="0" fontId="1" fillId="0" borderId="11" xfId="2" applyFont="1" applyBorder="1" applyAlignment="1">
      <alignment horizontal="left"/>
    </xf>
    <xf numFmtId="0" fontId="1" fillId="0" borderId="1" xfId="2" applyFont="1" applyBorder="1" applyAlignment="1">
      <alignment horizontal="left"/>
    </xf>
    <xf numFmtId="0" fontId="5" fillId="3" borderId="26" xfId="2" applyFont="1" applyFill="1" applyBorder="1" applyAlignment="1">
      <alignment horizontal="center"/>
    </xf>
    <xf numFmtId="0" fontId="5" fillId="3" borderId="27" xfId="2" applyFont="1" applyFill="1" applyBorder="1" applyAlignment="1">
      <alignment horizontal="center"/>
    </xf>
    <xf numFmtId="10" fontId="0" fillId="0" borderId="4" xfId="3" applyNumberFormat="1" applyFont="1" applyBorder="1" applyAlignment="1">
      <alignment horizontal="center" vertical="center"/>
    </xf>
    <xf numFmtId="10" fontId="0" fillId="0" borderId="6" xfId="3" applyNumberFormat="1" applyFont="1" applyBorder="1" applyAlignment="1">
      <alignment horizontal="center" vertical="center"/>
    </xf>
    <xf numFmtId="10" fontId="0" fillId="0" borderId="10" xfId="3" applyNumberFormat="1" applyFont="1" applyBorder="1" applyAlignment="1">
      <alignment horizontal="center" vertical="center"/>
    </xf>
    <xf numFmtId="0" fontId="5" fillId="3" borderId="28" xfId="2" applyFont="1" applyFill="1" applyBorder="1" applyAlignment="1">
      <alignment horizontal="center"/>
    </xf>
    <xf numFmtId="10" fontId="0" fillId="0" borderId="23" xfId="3" applyNumberFormat="1" applyFont="1" applyBorder="1" applyAlignment="1">
      <alignment horizontal="center" vertical="center"/>
    </xf>
    <xf numFmtId="10" fontId="0" fillId="0" borderId="33" xfId="6" applyNumberFormat="1" applyFont="1" applyFill="1" applyBorder="1" applyAlignment="1" applyProtection="1">
      <alignment horizontal="center" vertical="center"/>
    </xf>
    <xf numFmtId="10" fontId="0" fillId="0" borderId="34" xfId="6" applyNumberFormat="1" applyFont="1" applyFill="1" applyBorder="1" applyAlignment="1" applyProtection="1">
      <alignment horizontal="center" vertical="center"/>
    </xf>
    <xf numFmtId="170" fontId="3" fillId="6" borderId="35" xfId="4" applyNumberFormat="1" applyFill="1" applyBorder="1" applyAlignment="1">
      <alignment horizontal="center" vertical="center"/>
    </xf>
    <xf numFmtId="170" fontId="3" fillId="6" borderId="37" xfId="4" applyNumberFormat="1" applyFill="1" applyBorder="1" applyAlignment="1">
      <alignment horizontal="center" vertical="center"/>
    </xf>
    <xf numFmtId="171" fontId="3" fillId="0" borderId="35" xfId="4" applyNumberFormat="1" applyBorder="1" applyAlignment="1">
      <alignment horizontal="center" vertical="center"/>
    </xf>
    <xf numFmtId="171" fontId="3" fillId="0" borderId="37" xfId="4" applyNumberFormat="1" applyBorder="1" applyAlignment="1">
      <alignment horizontal="center" vertical="center"/>
    </xf>
    <xf numFmtId="10" fontId="0" fillId="0" borderId="35" xfId="6" applyNumberFormat="1" applyFont="1" applyFill="1" applyBorder="1" applyAlignment="1" applyProtection="1">
      <alignment horizontal="center" vertical="center"/>
    </xf>
    <xf numFmtId="10" fontId="0" fillId="0" borderId="37" xfId="6" applyNumberFormat="1" applyFont="1" applyFill="1" applyBorder="1" applyAlignment="1" applyProtection="1">
      <alignment horizontal="center" vertical="center"/>
    </xf>
    <xf numFmtId="10" fontId="4" fillId="4" borderId="15" xfId="3" applyNumberFormat="1" applyFont="1" applyFill="1" applyBorder="1" applyAlignment="1">
      <alignment horizontal="center" vertical="center"/>
    </xf>
    <xf numFmtId="10" fontId="4" fillId="4" borderId="17" xfId="3" applyNumberFormat="1" applyFont="1" applyFill="1" applyBorder="1" applyAlignment="1">
      <alignment horizontal="center" vertical="center"/>
    </xf>
    <xf numFmtId="0" fontId="1" fillId="0" borderId="21" xfId="2" applyFont="1" applyBorder="1" applyAlignment="1">
      <alignment horizontal="center"/>
    </xf>
    <xf numFmtId="0" fontId="1" fillId="0" borderId="9" xfId="2" applyFont="1" applyBorder="1" applyAlignment="1">
      <alignment horizontal="center"/>
    </xf>
    <xf numFmtId="0" fontId="1" fillId="0" borderId="10" xfId="2" applyFont="1" applyBorder="1" applyAlignment="1">
      <alignment horizontal="center"/>
    </xf>
    <xf numFmtId="0" fontId="5" fillId="4" borderId="13" xfId="2" applyFont="1" applyFill="1" applyBorder="1" applyAlignment="1">
      <alignment horizontal="left"/>
    </xf>
    <xf numFmtId="0" fontId="5" fillId="4" borderId="14" xfId="2" applyFont="1" applyFill="1" applyBorder="1" applyAlignment="1">
      <alignment horizontal="left"/>
    </xf>
    <xf numFmtId="0" fontId="4" fillId="3" borderId="41" xfId="0" applyFont="1" applyFill="1" applyBorder="1" applyAlignment="1">
      <alignment horizontal="center"/>
    </xf>
    <xf numFmtId="0" fontId="4" fillId="3" borderId="40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14" fillId="3" borderId="38" xfId="0" applyFont="1" applyFill="1" applyBorder="1" applyAlignment="1">
      <alignment horizontal="center" vertical="center"/>
    </xf>
    <xf numFmtId="0" fontId="14" fillId="3" borderId="39" xfId="0" applyFont="1" applyFill="1" applyBorder="1" applyAlignment="1">
      <alignment horizontal="center" vertical="center"/>
    </xf>
    <xf numFmtId="0" fontId="15" fillId="0" borderId="2" xfId="0" applyFont="1" applyBorder="1"/>
    <xf numFmtId="0" fontId="0" fillId="0" borderId="43" xfId="0" applyBorder="1"/>
    <xf numFmtId="10" fontId="0" fillId="0" borderId="43" xfId="0" applyNumberFormat="1" applyBorder="1"/>
    <xf numFmtId="0" fontId="0" fillId="0" borderId="43" xfId="0" applyBorder="1" applyAlignment="1">
      <alignment horizontal="center"/>
    </xf>
    <xf numFmtId="10" fontId="0" fillId="0" borderId="43" xfId="7" applyNumberFormat="1" applyFont="1" applyBorder="1"/>
    <xf numFmtId="168" fontId="0" fillId="0" borderId="43" xfId="1" applyNumberFormat="1" applyFont="1" applyBorder="1" applyAlignment="1">
      <alignment horizontal="center"/>
    </xf>
    <xf numFmtId="9" fontId="0" fillId="0" borderId="43" xfId="0" applyNumberFormat="1" applyBorder="1"/>
    <xf numFmtId="0" fontId="0" fillId="0" borderId="43" xfId="1" applyNumberFormat="1" applyFont="1" applyBorder="1" applyAlignment="1">
      <alignment horizontal="center"/>
    </xf>
    <xf numFmtId="172" fontId="0" fillId="0" borderId="43" xfId="1" applyNumberFormat="1" applyFont="1" applyFill="1" applyBorder="1"/>
    <xf numFmtId="168" fontId="0" fillId="0" borderId="44" xfId="1" applyNumberFormat="1" applyFont="1" applyBorder="1" applyAlignment="1">
      <alignment horizontal="center"/>
    </xf>
    <xf numFmtId="0" fontId="4" fillId="0" borderId="0" xfId="0" applyFont="1" applyBorder="1"/>
    <xf numFmtId="0" fontId="4" fillId="2" borderId="45" xfId="0" applyFont="1" applyFill="1" applyBorder="1" applyAlignment="1">
      <alignment horizontal="center"/>
    </xf>
    <xf numFmtId="0" fontId="4" fillId="2" borderId="46" xfId="0" applyFont="1" applyFill="1" applyBorder="1" applyAlignment="1">
      <alignment horizontal="center"/>
    </xf>
    <xf numFmtId="0" fontId="4" fillId="2" borderId="47" xfId="0" applyFont="1" applyFill="1" applyBorder="1" applyAlignment="1">
      <alignment horizontal="center"/>
    </xf>
    <xf numFmtId="168" fontId="4" fillId="2" borderId="48" xfId="1" applyNumberFormat="1" applyFont="1" applyFill="1" applyBorder="1"/>
    <xf numFmtId="0" fontId="0" fillId="0" borderId="48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8">
    <cellStyle name="Comma" xfId="1" builtinId="3"/>
    <cellStyle name="Comma [0] 2" xfId="5" xr:uid="{00000000-0005-0000-0000-000001000000}"/>
    <cellStyle name="Normal" xfId="0" builtinId="0"/>
    <cellStyle name="Normal 2" xfId="4" xr:uid="{00000000-0005-0000-0000-000003000000}"/>
    <cellStyle name="Normal 3" xfId="2" xr:uid="{00000000-0005-0000-0000-000004000000}"/>
    <cellStyle name="Percent" xfId="7" builtinId="5"/>
    <cellStyle name="Percent 2" xfId="6" xr:uid="{00000000-0005-0000-0000-000006000000}"/>
    <cellStyle name="Percent 3" xfId="3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Users/admin/Desktop/KKP%20OJA%20madya.xlsx" TargetMode="External"/><Relationship Id="rId1" Type="http://schemas.openxmlformats.org/officeDocument/2006/relationships/externalLinkPath" Target="/Users/admin/Desktop/KKP%20OJA%20mady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1\c\My%20Documents\Zodiac\Studi%20Kelayakan\Tahun%201999\Milenia%20Multi%20Makmur\Milenia-F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eraca"/>
      <sheetName val="RL"/>
      <sheetName val="wacc"/>
      <sheetName val="DCF"/>
      <sheetName val="EEM"/>
      <sheetName val="AAM"/>
      <sheetName val="Rekonsiliasi Nilai"/>
    </sheetNames>
    <sheetDataSet>
      <sheetData sheetId="0" refreshError="1"/>
      <sheetData sheetId="1" refreshError="1"/>
      <sheetData sheetId="2" refreshError="1"/>
      <sheetData sheetId="3">
        <row r="19">
          <cell r="A19" t="str">
            <v>Discount Rate</v>
          </cell>
          <cell r="B19">
            <v>0.1158</v>
          </cell>
          <cell r="C19">
            <v>0.1158</v>
          </cell>
          <cell r="D19">
            <v>0.1158</v>
          </cell>
          <cell r="E19">
            <v>0.1158</v>
          </cell>
          <cell r="F19">
            <v>0.1158</v>
          </cell>
          <cell r="G19">
            <v>0.1158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umsi"/>
      <sheetName val="MInv."/>
      <sheetName val="Inv"/>
      <sheetName val="MSales"/>
      <sheetName val="Sales"/>
      <sheetName val="MProd"/>
      <sheetName val="Prod"/>
      <sheetName val="MDepr&amp;amr"/>
      <sheetName val="Depr&amp;amr"/>
      <sheetName val="MBPTL"/>
      <sheetName val="BPTL"/>
      <sheetName val="MHPP"/>
      <sheetName val="HPP"/>
      <sheetName val="MBO"/>
      <sheetName val="BO"/>
      <sheetName val="MIS"/>
      <sheetName val="MCF"/>
      <sheetName val="CF"/>
      <sheetName val="IS"/>
      <sheetName val="Nrc"/>
      <sheetName val="MNPV"/>
      <sheetName val="NPV (2)"/>
      <sheetName val="NPV"/>
      <sheetName val="KI"/>
      <sheetName val="KMK"/>
      <sheetName val="KID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topLeftCell="A9" zoomScale="85" zoomScaleNormal="85" workbookViewId="0">
      <selection activeCell="Q26" sqref="Q26"/>
    </sheetView>
  </sheetViews>
  <sheetFormatPr defaultColWidth="9.1796875" defaultRowHeight="14.5" x14ac:dyDescent="0.35"/>
  <cols>
    <col min="1" max="7" width="9.1796875" style="5"/>
    <col min="8" max="8" width="7.1796875" style="5" bestFit="1" customWidth="1"/>
    <col min="9" max="16384" width="9.1796875" style="5"/>
  </cols>
  <sheetData>
    <row r="1" spans="1:16" x14ac:dyDescent="0.35">
      <c r="A1" s="4"/>
    </row>
    <row r="2" spans="1:16" ht="18.5" x14ac:dyDescent="0.45">
      <c r="A2" s="44" t="s">
        <v>32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6" ht="18.5" x14ac:dyDescent="0.45">
      <c r="A3" s="44" t="s">
        <v>31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P3" s="4"/>
    </row>
    <row r="7" spans="1:16" x14ac:dyDescent="0.35">
      <c r="B7" s="35" t="s">
        <v>42</v>
      </c>
    </row>
    <row r="8" spans="1:16" s="23" customFormat="1" ht="13" thickBot="1" x14ac:dyDescent="0.3"/>
    <row r="9" spans="1:16" s="23" customFormat="1" ht="13" thickBot="1" x14ac:dyDescent="0.3">
      <c r="B9" s="46" t="s">
        <v>33</v>
      </c>
      <c r="C9" s="45"/>
      <c r="D9" s="45"/>
      <c r="E9" s="45" t="s">
        <v>34</v>
      </c>
      <c r="F9" s="45"/>
      <c r="G9" s="45" t="s">
        <v>35</v>
      </c>
      <c r="H9" s="45"/>
      <c r="I9" s="45" t="s">
        <v>36</v>
      </c>
      <c r="J9" s="45"/>
      <c r="K9" s="45" t="s">
        <v>37</v>
      </c>
      <c r="L9" s="47"/>
    </row>
    <row r="10" spans="1:16" s="23" customFormat="1" ht="4.5" customHeight="1" x14ac:dyDescent="0.25">
      <c r="B10" s="24"/>
      <c r="C10" s="25"/>
      <c r="D10" s="26"/>
      <c r="E10" s="24"/>
      <c r="F10" s="26"/>
      <c r="G10" s="24"/>
      <c r="H10" s="26"/>
      <c r="I10" s="24"/>
      <c r="J10" s="26"/>
      <c r="K10" s="24"/>
      <c r="L10" s="26"/>
    </row>
    <row r="11" spans="1:16" s="23" customFormat="1" ht="12.5" x14ac:dyDescent="0.25">
      <c r="B11" s="27" t="s">
        <v>38</v>
      </c>
      <c r="D11" s="29"/>
      <c r="E11" s="48">
        <v>0</v>
      </c>
      <c r="F11" s="49"/>
      <c r="G11" s="67">
        <v>0</v>
      </c>
      <c r="H11" s="68"/>
      <c r="I11" s="50">
        <v>0</v>
      </c>
      <c r="J11" s="51"/>
      <c r="K11" s="48">
        <f>G16</f>
        <v>0.63</v>
      </c>
      <c r="L11" s="49"/>
    </row>
    <row r="12" spans="1:16" s="23" customFormat="1" ht="12.5" x14ac:dyDescent="0.25">
      <c r="B12" s="28"/>
      <c r="D12" s="29"/>
      <c r="E12" s="28"/>
      <c r="F12" s="29"/>
      <c r="G12" s="28"/>
      <c r="H12" s="29"/>
      <c r="I12" s="28"/>
      <c r="J12" s="29"/>
      <c r="K12" s="28"/>
      <c r="L12" s="29"/>
    </row>
    <row r="13" spans="1:16" s="23" customFormat="1" ht="13" thickBot="1" x14ac:dyDescent="0.3">
      <c r="B13" s="30" t="s">
        <v>39</v>
      </c>
      <c r="C13" s="31"/>
      <c r="D13" s="32"/>
      <c r="E13" s="69">
        <f>K13*(1+((1-G13)*(I13)))</f>
        <v>0.89837615379024649</v>
      </c>
      <c r="F13" s="70"/>
      <c r="G13" s="73">
        <f>M25</f>
        <v>0.25</v>
      </c>
      <c r="H13" s="74"/>
      <c r="I13" s="71">
        <f>M28/G28</f>
        <v>0.5679918598735374</v>
      </c>
      <c r="J13" s="72"/>
      <c r="K13" s="69">
        <f>AVERAGE(K11:K11)</f>
        <v>0.63</v>
      </c>
      <c r="L13" s="70"/>
    </row>
    <row r="15" spans="1:16" x14ac:dyDescent="0.35">
      <c r="J15" s="33" t="s">
        <v>20</v>
      </c>
      <c r="K15" s="33"/>
    </row>
    <row r="16" spans="1:16" ht="16.5" x14ac:dyDescent="0.45">
      <c r="B16" s="12" t="s">
        <v>24</v>
      </c>
      <c r="F16" s="8" t="s">
        <v>19</v>
      </c>
      <c r="G16" s="34">
        <v>0.63</v>
      </c>
      <c r="I16" s="12" t="s">
        <v>27</v>
      </c>
      <c r="J16" s="13" t="s">
        <v>25</v>
      </c>
      <c r="K16" s="13"/>
    </row>
    <row r="18" spans="1:13" ht="16.5" x14ac:dyDescent="0.45">
      <c r="B18" s="12" t="s">
        <v>40</v>
      </c>
      <c r="F18" s="8" t="s">
        <v>19</v>
      </c>
      <c r="G18" s="34">
        <f>E13</f>
        <v>0.89837615379024649</v>
      </c>
      <c r="I18" s="12" t="s">
        <v>28</v>
      </c>
      <c r="J18" s="12" t="s">
        <v>26</v>
      </c>
    </row>
    <row r="22" spans="1:13" x14ac:dyDescent="0.35">
      <c r="A22" s="6" t="s">
        <v>12</v>
      </c>
      <c r="I22" s="6" t="s">
        <v>13</v>
      </c>
    </row>
    <row r="23" spans="1:13" x14ac:dyDescent="0.35">
      <c r="A23" s="6"/>
      <c r="I23" s="6"/>
    </row>
    <row r="24" spans="1:13" x14ac:dyDescent="0.35">
      <c r="A24" s="5" t="s">
        <v>14</v>
      </c>
      <c r="F24" s="37" t="s">
        <v>43</v>
      </c>
      <c r="G24" s="7">
        <v>6.9699999999999998E-2</v>
      </c>
      <c r="I24" s="5" t="s">
        <v>15</v>
      </c>
      <c r="L24" s="37" t="s">
        <v>43</v>
      </c>
      <c r="M24" s="7">
        <v>0.1042</v>
      </c>
    </row>
    <row r="25" spans="1:13" x14ac:dyDescent="0.35">
      <c r="A25" s="5" t="s">
        <v>16</v>
      </c>
      <c r="F25" s="37" t="s">
        <v>43</v>
      </c>
      <c r="G25" s="7">
        <v>7.2999999999999995E-2</v>
      </c>
      <c r="I25" s="5" t="s">
        <v>17</v>
      </c>
      <c r="L25" s="37" t="s">
        <v>43</v>
      </c>
      <c r="M25" s="7">
        <v>0.25</v>
      </c>
    </row>
    <row r="26" spans="1:13" x14ac:dyDescent="0.35">
      <c r="A26" s="5" t="s">
        <v>18</v>
      </c>
      <c r="F26" s="37" t="s">
        <v>43</v>
      </c>
      <c r="G26" s="11">
        <v>0.93</v>
      </c>
    </row>
    <row r="27" spans="1:13" ht="3.75" customHeight="1" x14ac:dyDescent="0.35">
      <c r="G27" s="11"/>
    </row>
    <row r="28" spans="1:13" x14ac:dyDescent="0.35">
      <c r="A28" s="4" t="s">
        <v>22</v>
      </c>
      <c r="F28" s="37" t="s">
        <v>43</v>
      </c>
      <c r="G28" s="19">
        <f>G24+(G25*G26)</f>
        <v>0.13758999999999999</v>
      </c>
      <c r="I28" s="4" t="s">
        <v>23</v>
      </c>
      <c r="L28" s="37" t="s">
        <v>43</v>
      </c>
      <c r="M28" s="20">
        <f>M24*(1-M25)</f>
        <v>7.8149999999999997E-2</v>
      </c>
    </row>
    <row r="29" spans="1:13" x14ac:dyDescent="0.35">
      <c r="A29" s="4"/>
      <c r="G29" s="21"/>
      <c r="I29" s="4"/>
      <c r="L29" s="22"/>
      <c r="M29" s="22"/>
    </row>
    <row r="30" spans="1:13" x14ac:dyDescent="0.35">
      <c r="A30" s="4"/>
      <c r="G30" s="21"/>
      <c r="I30" s="4"/>
      <c r="L30" s="22"/>
      <c r="M30" s="22"/>
    </row>
    <row r="31" spans="1:13" x14ac:dyDescent="0.35">
      <c r="A31" s="4"/>
      <c r="G31" s="21"/>
      <c r="I31" s="4"/>
      <c r="L31" s="22"/>
      <c r="M31" s="22"/>
    </row>
    <row r="32" spans="1:13" x14ac:dyDescent="0.35">
      <c r="A32" s="6" t="s">
        <v>41</v>
      </c>
      <c r="G32" s="21"/>
      <c r="I32" s="4"/>
      <c r="L32" s="22"/>
      <c r="M32" s="22"/>
    </row>
    <row r="33" spans="1:13" ht="15" thickBot="1" x14ac:dyDescent="0.4">
      <c r="A33" s="4"/>
      <c r="G33" s="21"/>
      <c r="I33" s="4"/>
      <c r="L33" s="22"/>
      <c r="M33" s="22"/>
    </row>
    <row r="34" spans="1:13" ht="15" thickBot="1" x14ac:dyDescent="0.4">
      <c r="A34" s="54" t="s">
        <v>7</v>
      </c>
      <c r="B34" s="55"/>
      <c r="C34" s="55"/>
      <c r="D34" s="55"/>
      <c r="E34" s="55"/>
      <c r="F34" s="55"/>
      <c r="G34" s="55"/>
      <c r="H34" s="60" t="s">
        <v>8</v>
      </c>
      <c r="I34" s="61"/>
      <c r="J34" s="60" t="s">
        <v>9</v>
      </c>
      <c r="K34" s="61"/>
      <c r="L34" s="60" t="s">
        <v>10</v>
      </c>
      <c r="M34" s="65"/>
    </row>
    <row r="35" spans="1:13" ht="16.5" x14ac:dyDescent="0.35">
      <c r="A35" s="56" t="s">
        <v>29</v>
      </c>
      <c r="B35" s="57"/>
      <c r="C35" s="57"/>
      <c r="D35" s="57"/>
      <c r="E35" s="57"/>
      <c r="F35" s="57"/>
      <c r="G35" s="57"/>
      <c r="H35" s="62">
        <f>M28</f>
        <v>7.8149999999999997E-2</v>
      </c>
      <c r="I35" s="63"/>
      <c r="J35" s="62">
        <v>0.36530000000000001</v>
      </c>
      <c r="K35" s="63"/>
      <c r="L35" s="62">
        <f>H35*J35</f>
        <v>2.8548194999999998E-2</v>
      </c>
      <c r="M35" s="66"/>
    </row>
    <row r="36" spans="1:13" ht="16.5" x14ac:dyDescent="0.45">
      <c r="A36" s="58" t="s">
        <v>30</v>
      </c>
      <c r="B36" s="59"/>
      <c r="C36" s="59"/>
      <c r="D36" s="59"/>
      <c r="E36" s="59"/>
      <c r="F36" s="59"/>
      <c r="G36" s="59"/>
      <c r="H36" s="52">
        <f>G28</f>
        <v>0.13758999999999999</v>
      </c>
      <c r="I36" s="64"/>
      <c r="J36" s="52">
        <v>0.63470000000000004</v>
      </c>
      <c r="K36" s="64"/>
      <c r="L36" s="52">
        <f>H36*J36</f>
        <v>8.7328373000000001E-2</v>
      </c>
      <c r="M36" s="53"/>
    </row>
    <row r="37" spans="1:13" ht="3.75" customHeight="1" x14ac:dyDescent="0.35">
      <c r="A37" s="77"/>
      <c r="B37" s="78"/>
      <c r="C37" s="78"/>
      <c r="D37" s="78"/>
      <c r="E37" s="78"/>
      <c r="F37" s="78"/>
      <c r="G37" s="79"/>
      <c r="H37" s="14"/>
      <c r="I37" s="15"/>
      <c r="J37" s="14"/>
      <c r="K37" s="15"/>
      <c r="L37" s="14"/>
      <c r="M37" s="16"/>
    </row>
    <row r="38" spans="1:13" ht="15" thickBot="1" x14ac:dyDescent="0.4">
      <c r="A38" s="80" t="s">
        <v>11</v>
      </c>
      <c r="B38" s="81"/>
      <c r="C38" s="81"/>
      <c r="D38" s="81"/>
      <c r="E38" s="81"/>
      <c r="F38" s="81"/>
      <c r="G38" s="81"/>
      <c r="H38" s="17"/>
      <c r="I38" s="18"/>
      <c r="J38" s="17"/>
      <c r="K38" s="18"/>
      <c r="L38" s="75">
        <f>SUM(L35:M36)</f>
        <v>0.115876568</v>
      </c>
      <c r="M38" s="76"/>
    </row>
    <row r="40" spans="1:13" x14ac:dyDescent="0.35">
      <c r="A40" s="9" t="s">
        <v>21</v>
      </c>
    </row>
    <row r="41" spans="1:13" ht="16.5" x14ac:dyDescent="0.45">
      <c r="A41" s="12" t="s">
        <v>44</v>
      </c>
      <c r="B41" s="36" t="s">
        <v>48</v>
      </c>
    </row>
    <row r="42" spans="1:13" x14ac:dyDescent="0.35">
      <c r="A42" s="12" t="s">
        <v>49</v>
      </c>
      <c r="B42" s="36" t="s">
        <v>51</v>
      </c>
    </row>
    <row r="43" spans="1:13" x14ac:dyDescent="0.35">
      <c r="A43" s="12" t="s">
        <v>50</v>
      </c>
      <c r="B43" s="36" t="s">
        <v>52</v>
      </c>
    </row>
    <row r="44" spans="1:13" ht="16.5" x14ac:dyDescent="0.45">
      <c r="A44" s="12" t="s">
        <v>53</v>
      </c>
      <c r="B44" s="36" t="s">
        <v>45</v>
      </c>
    </row>
    <row r="45" spans="1:13" x14ac:dyDescent="0.35">
      <c r="A45" s="10" t="s">
        <v>46</v>
      </c>
      <c r="B45" s="36" t="s">
        <v>47</v>
      </c>
    </row>
  </sheetData>
  <sheetProtection selectLockedCells="1" selectUnlockedCells="1"/>
  <mergeCells count="30">
    <mergeCell ref="L38:M38"/>
    <mergeCell ref="E13:F13"/>
    <mergeCell ref="J35:K35"/>
    <mergeCell ref="J36:K36"/>
    <mergeCell ref="J34:K34"/>
    <mergeCell ref="A37:G37"/>
    <mergeCell ref="A38:G38"/>
    <mergeCell ref="E11:F11"/>
    <mergeCell ref="I11:J11"/>
    <mergeCell ref="K11:L11"/>
    <mergeCell ref="L36:M36"/>
    <mergeCell ref="A34:G34"/>
    <mergeCell ref="A35:G35"/>
    <mergeCell ref="A36:G36"/>
    <mergeCell ref="H34:I34"/>
    <mergeCell ref="H35:I35"/>
    <mergeCell ref="H36:I36"/>
    <mergeCell ref="L34:M34"/>
    <mergeCell ref="L35:M35"/>
    <mergeCell ref="G11:H11"/>
    <mergeCell ref="K13:L13"/>
    <mergeCell ref="I13:J13"/>
    <mergeCell ref="G13:H13"/>
    <mergeCell ref="A2:M2"/>
    <mergeCell ref="A3:M3"/>
    <mergeCell ref="E9:F9"/>
    <mergeCell ref="G9:H9"/>
    <mergeCell ref="B9:D9"/>
    <mergeCell ref="I9:J9"/>
    <mergeCell ref="K9:L9"/>
  </mergeCells>
  <pageMargins left="0.7" right="0.7" top="0.75" bottom="0.75" header="0.3" footer="0.3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30"/>
  <sheetViews>
    <sheetView zoomScale="85" zoomScaleNormal="85" workbookViewId="0">
      <selection activeCell="A2" sqref="A2:J2"/>
    </sheetView>
  </sheetViews>
  <sheetFormatPr defaultRowHeight="12.5" x14ac:dyDescent="0.25"/>
  <cols>
    <col min="1" max="1" width="27.54296875" customWidth="1"/>
    <col min="2" max="3" width="8.54296875" customWidth="1"/>
    <col min="4" max="10" width="17.7265625" style="1" customWidth="1"/>
  </cols>
  <sheetData>
    <row r="2" spans="1:13" ht="17.5" x14ac:dyDescent="0.35">
      <c r="A2" s="110" t="s">
        <v>0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3" ht="15.5" x14ac:dyDescent="0.35">
      <c r="A3" s="111" t="s">
        <v>54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3" ht="15.5" x14ac:dyDescent="0.35">
      <c r="A4" s="112" t="s">
        <v>57</v>
      </c>
      <c r="B4" s="112"/>
      <c r="C4" s="112"/>
      <c r="D4" s="112"/>
      <c r="E4" s="112"/>
      <c r="F4" s="112"/>
      <c r="G4" s="112"/>
      <c r="H4" s="112"/>
      <c r="I4" s="112"/>
      <c r="J4" s="112"/>
    </row>
    <row r="5" spans="1:13" ht="13" x14ac:dyDescent="0.3">
      <c r="A5" s="38"/>
      <c r="B5" s="38"/>
      <c r="C5" s="38"/>
      <c r="D5" s="38"/>
      <c r="E5" s="38"/>
      <c r="F5" s="38"/>
      <c r="G5" s="38"/>
      <c r="H5" s="38"/>
      <c r="I5" s="38"/>
      <c r="J5" s="38"/>
    </row>
    <row r="6" spans="1:13" ht="13" thickBot="1" x14ac:dyDescent="0.3"/>
    <row r="7" spans="1:13" ht="13" x14ac:dyDescent="0.3">
      <c r="A7" s="82" t="s">
        <v>55</v>
      </c>
      <c r="B7" s="83"/>
      <c r="C7" s="84"/>
      <c r="D7" s="85" t="s">
        <v>5</v>
      </c>
      <c r="E7" s="82" t="s">
        <v>6</v>
      </c>
      <c r="F7" s="83"/>
      <c r="G7" s="83"/>
      <c r="H7" s="83"/>
      <c r="I7" s="84"/>
      <c r="J7" s="90" t="s">
        <v>65</v>
      </c>
    </row>
    <row r="8" spans="1:13" ht="13.5" thickBot="1" x14ac:dyDescent="0.35">
      <c r="A8" s="86"/>
      <c r="B8" s="87" t="s">
        <v>70</v>
      </c>
      <c r="C8" s="88" t="s">
        <v>66</v>
      </c>
      <c r="D8" s="87">
        <v>2025</v>
      </c>
      <c r="E8" s="89">
        <f>D8+1</f>
        <v>2026</v>
      </c>
      <c r="F8" s="89">
        <f t="shared" ref="F8:I8" si="0">E8+1</f>
        <v>2027</v>
      </c>
      <c r="G8" s="89">
        <f t="shared" si="0"/>
        <v>2028</v>
      </c>
      <c r="H8" s="89">
        <f t="shared" si="0"/>
        <v>2029</v>
      </c>
      <c r="I8" s="89">
        <f t="shared" si="0"/>
        <v>2030</v>
      </c>
      <c r="J8" s="91"/>
    </row>
    <row r="9" spans="1:13" x14ac:dyDescent="0.25">
      <c r="A9" s="2"/>
      <c r="B9" s="2"/>
      <c r="C9" s="2"/>
      <c r="D9" s="3"/>
      <c r="E9" s="3"/>
      <c r="F9" s="3"/>
      <c r="G9" s="3"/>
      <c r="H9" s="3"/>
      <c r="I9" s="3"/>
      <c r="J9" s="3"/>
    </row>
    <row r="10" spans="1:13" x14ac:dyDescent="0.25">
      <c r="A10" s="93" t="s">
        <v>58</v>
      </c>
      <c r="B10" s="94">
        <v>-9.5000000000000001E-2</v>
      </c>
      <c r="C10" s="93"/>
      <c r="D10" s="95">
        <v>1850</v>
      </c>
      <c r="E10" s="95">
        <f>ROUNDUP((D10*(1+$B$10)), 0)</f>
        <v>1675</v>
      </c>
      <c r="F10" s="95">
        <f t="shared" ref="F10:I12" si="1">ROUNDUP((E10*(1+$B$10)), 0)</f>
        <v>1516</v>
      </c>
      <c r="G10" s="95">
        <f t="shared" si="1"/>
        <v>1372</v>
      </c>
      <c r="H10" s="95">
        <f t="shared" si="1"/>
        <v>1242</v>
      </c>
      <c r="I10" s="95">
        <f t="shared" si="1"/>
        <v>1125</v>
      </c>
      <c r="J10" s="95"/>
    </row>
    <row r="11" spans="1:13" x14ac:dyDescent="0.25">
      <c r="A11" s="2"/>
      <c r="B11" s="2"/>
      <c r="C11" s="2"/>
      <c r="D11" s="3"/>
      <c r="E11" s="3"/>
      <c r="F11" s="3"/>
      <c r="G11" s="3"/>
      <c r="H11" s="3"/>
      <c r="I11" s="3"/>
      <c r="J11" s="3"/>
    </row>
    <row r="12" spans="1:13" x14ac:dyDescent="0.25">
      <c r="A12" s="93" t="s">
        <v>59</v>
      </c>
      <c r="B12" s="96">
        <f>B10/2</f>
        <v>-4.7500000000000001E-2</v>
      </c>
      <c r="C12" s="93"/>
      <c r="D12" s="97">
        <v>1756000000</v>
      </c>
      <c r="E12" s="97">
        <f>ROUNDUP((D12*(1+$B$10)), 0)</f>
        <v>1589180000</v>
      </c>
      <c r="F12" s="97">
        <f t="shared" si="1"/>
        <v>1438207900</v>
      </c>
      <c r="G12" s="97">
        <f t="shared" si="1"/>
        <v>1301578150</v>
      </c>
      <c r="H12" s="97">
        <f t="shared" si="1"/>
        <v>1177928226</v>
      </c>
      <c r="I12" s="97">
        <f t="shared" si="1"/>
        <v>1066025045</v>
      </c>
      <c r="J12" s="97"/>
    </row>
    <row r="13" spans="1:13" x14ac:dyDescent="0.25">
      <c r="A13" s="93" t="s">
        <v>60</v>
      </c>
      <c r="B13" s="96"/>
      <c r="C13" s="98">
        <v>0.75</v>
      </c>
      <c r="D13" s="97">
        <f>D12*$C$13</f>
        <v>1317000000</v>
      </c>
      <c r="E13" s="97">
        <f t="shared" ref="E13:I13" si="2">E12*$C$13</f>
        <v>1191885000</v>
      </c>
      <c r="F13" s="97">
        <f t="shared" si="2"/>
        <v>1078655925</v>
      </c>
      <c r="G13" s="97">
        <f t="shared" si="2"/>
        <v>976183612.5</v>
      </c>
      <c r="H13" s="97">
        <f t="shared" si="2"/>
        <v>883446169.5</v>
      </c>
      <c r="I13" s="97">
        <f t="shared" si="2"/>
        <v>799518783.75</v>
      </c>
      <c r="J13" s="97"/>
      <c r="M13" t="s">
        <v>56</v>
      </c>
    </row>
    <row r="14" spans="1:13" x14ac:dyDescent="0.25">
      <c r="A14" s="93" t="s">
        <v>61</v>
      </c>
      <c r="B14" s="96">
        <v>0.01</v>
      </c>
      <c r="C14" s="93"/>
      <c r="D14" s="97">
        <v>168844000</v>
      </c>
      <c r="E14" s="97">
        <f>ROUNDUP((D14*(1+$B$14)), 0)</f>
        <v>170532440</v>
      </c>
      <c r="F14" s="97">
        <f t="shared" ref="F14:I14" si="3">ROUNDUP((E14*(1+$B$14)), 0)</f>
        <v>172237765</v>
      </c>
      <c r="G14" s="97">
        <f t="shared" si="3"/>
        <v>173960143</v>
      </c>
      <c r="H14" s="97">
        <f t="shared" si="3"/>
        <v>175699745</v>
      </c>
      <c r="I14" s="97">
        <f t="shared" si="3"/>
        <v>177456743</v>
      </c>
      <c r="J14" s="97"/>
    </row>
    <row r="15" spans="1:13" x14ac:dyDescent="0.25">
      <c r="A15" s="2"/>
      <c r="B15" s="2"/>
      <c r="C15" s="2"/>
      <c r="D15" s="40"/>
      <c r="E15" s="40"/>
      <c r="F15" s="40"/>
      <c r="G15" s="40"/>
      <c r="H15" s="40"/>
      <c r="I15" s="40"/>
      <c r="J15" s="40"/>
    </row>
    <row r="16" spans="1:13" x14ac:dyDescent="0.25">
      <c r="A16" s="93" t="s">
        <v>62</v>
      </c>
      <c r="B16" s="93"/>
      <c r="C16" s="93"/>
      <c r="D16" s="97">
        <f>D12-D13-D14</f>
        <v>270156000</v>
      </c>
      <c r="E16" s="97">
        <f t="shared" ref="E16:I16" si="4">E12-E13-E14</f>
        <v>226762560</v>
      </c>
      <c r="F16" s="97">
        <f t="shared" si="4"/>
        <v>187314210</v>
      </c>
      <c r="G16" s="97">
        <f t="shared" si="4"/>
        <v>151434394.5</v>
      </c>
      <c r="H16" s="97">
        <f t="shared" si="4"/>
        <v>118782311.5</v>
      </c>
      <c r="I16" s="97">
        <f t="shared" si="4"/>
        <v>89049518.25</v>
      </c>
      <c r="J16" s="97"/>
    </row>
    <row r="17" spans="1:10" x14ac:dyDescent="0.25">
      <c r="A17" s="93" t="s">
        <v>63</v>
      </c>
      <c r="B17" s="93"/>
      <c r="C17" s="98">
        <v>0.25</v>
      </c>
      <c r="D17" s="97">
        <f>D16*$C$17</f>
        <v>67539000</v>
      </c>
      <c r="E17" s="97">
        <f t="shared" ref="E17:I17" si="5">E16*$C$17</f>
        <v>56690640</v>
      </c>
      <c r="F17" s="97">
        <f t="shared" si="5"/>
        <v>46828552.5</v>
      </c>
      <c r="G17" s="97">
        <f t="shared" si="5"/>
        <v>37858598.625</v>
      </c>
      <c r="H17" s="97">
        <f t="shared" si="5"/>
        <v>29695577.875</v>
      </c>
      <c r="I17" s="97">
        <f t="shared" si="5"/>
        <v>22262379.5625</v>
      </c>
      <c r="J17" s="97"/>
    </row>
    <row r="18" spans="1:10" x14ac:dyDescent="0.25">
      <c r="A18" s="2"/>
      <c r="B18" s="2"/>
      <c r="C18" s="2"/>
      <c r="D18" s="40"/>
      <c r="E18" s="40"/>
      <c r="F18" s="40"/>
      <c r="G18" s="40"/>
      <c r="H18" s="40"/>
      <c r="I18" s="40"/>
      <c r="J18" s="40"/>
    </row>
    <row r="19" spans="1:10" x14ac:dyDescent="0.25">
      <c r="A19" s="93" t="s">
        <v>64</v>
      </c>
      <c r="B19" s="93"/>
      <c r="C19" s="93"/>
      <c r="D19" s="97">
        <f>D16-D17</f>
        <v>202617000</v>
      </c>
      <c r="E19" s="97">
        <f t="shared" ref="E19:I19" si="6">E16-E17</f>
        <v>170071920</v>
      </c>
      <c r="F19" s="97">
        <f t="shared" si="6"/>
        <v>140485657.5</v>
      </c>
      <c r="G19" s="97">
        <f t="shared" si="6"/>
        <v>113575795.875</v>
      </c>
      <c r="H19" s="97">
        <f t="shared" si="6"/>
        <v>89086733.625</v>
      </c>
      <c r="I19" s="97">
        <f t="shared" si="6"/>
        <v>66787138.6875</v>
      </c>
      <c r="J19" s="97"/>
    </row>
    <row r="20" spans="1:10" x14ac:dyDescent="0.25">
      <c r="A20" s="2" t="s">
        <v>67</v>
      </c>
      <c r="B20" s="39">
        <v>-0.1</v>
      </c>
      <c r="C20" s="2"/>
      <c r="D20" s="40"/>
      <c r="E20" s="40"/>
      <c r="F20" s="40"/>
      <c r="G20" s="40"/>
      <c r="H20" s="40"/>
      <c r="I20" s="40"/>
      <c r="J20" s="40">
        <f>(I19*(1+B20)/(B25-B20))</f>
        <v>278438856.86912537</v>
      </c>
    </row>
    <row r="21" spans="1:10" x14ac:dyDescent="0.25">
      <c r="A21" s="2"/>
      <c r="B21" s="2"/>
      <c r="C21" s="2"/>
      <c r="D21" s="40"/>
      <c r="E21" s="40"/>
      <c r="F21" s="40"/>
      <c r="G21" s="40"/>
      <c r="H21" s="40"/>
      <c r="I21" s="40"/>
      <c r="J21" s="40"/>
    </row>
    <row r="22" spans="1:10" ht="13" x14ac:dyDescent="0.3">
      <c r="A22" s="92" t="s">
        <v>2</v>
      </c>
      <c r="B22" s="2"/>
      <c r="C22" s="2"/>
      <c r="D22" s="41"/>
      <c r="E22" s="40"/>
      <c r="F22" s="40"/>
      <c r="G22" s="40"/>
      <c r="H22" s="40"/>
      <c r="I22" s="40"/>
      <c r="J22" s="40"/>
    </row>
    <row r="23" spans="1:10" x14ac:dyDescent="0.25">
      <c r="A23" s="2"/>
      <c r="B23" s="2"/>
      <c r="C23" s="2"/>
      <c r="D23" s="40"/>
      <c r="E23" s="42"/>
      <c r="F23" s="42"/>
      <c r="G23" s="42"/>
      <c r="H23" s="42"/>
      <c r="I23" s="42"/>
      <c r="J23" s="42"/>
    </row>
    <row r="24" spans="1:10" x14ac:dyDescent="0.25">
      <c r="A24" s="93" t="s">
        <v>3</v>
      </c>
      <c r="B24" s="93"/>
      <c r="C24" s="93"/>
      <c r="D24" s="97"/>
      <c r="E24" s="99">
        <v>1</v>
      </c>
      <c r="F24" s="99">
        <v>2</v>
      </c>
      <c r="G24" s="99">
        <v>3</v>
      </c>
      <c r="H24" s="99">
        <v>4</v>
      </c>
      <c r="I24" s="99">
        <v>5</v>
      </c>
      <c r="J24" s="99"/>
    </row>
    <row r="25" spans="1:10" x14ac:dyDescent="0.25">
      <c r="A25" s="93" t="s">
        <v>69</v>
      </c>
      <c r="B25" s="94" cm="1">
        <f t="array" ref="B25:C25">'Discount Rate'!L38:M38</f>
        <v>0.115876568</v>
      </c>
      <c r="C25" s="93">
        <v>0</v>
      </c>
      <c r="D25" s="97"/>
      <c r="E25" s="100">
        <f>1/((1+$B$25)^E24)</f>
        <v>0.89615646450244302</v>
      </c>
      <c r="F25" s="100">
        <f t="shared" ref="F25:I25" si="7">1/((1+$B$25)^F24)</f>
        <v>0.80309640886951861</v>
      </c>
      <c r="G25" s="100">
        <f t="shared" si="7"/>
        <v>0.71970003842711616</v>
      </c>
      <c r="H25" s="100">
        <f t="shared" si="7"/>
        <v>0.64496384193911693</v>
      </c>
      <c r="I25" s="100">
        <f t="shared" si="7"/>
        <v>0.57798851632407144</v>
      </c>
      <c r="J25" s="100"/>
    </row>
    <row r="26" spans="1:10" x14ac:dyDescent="0.25">
      <c r="A26" s="93" t="s">
        <v>1</v>
      </c>
      <c r="B26" s="93"/>
      <c r="C26" s="93"/>
      <c r="D26" s="97"/>
      <c r="E26" s="97">
        <f>E19*E25</f>
        <v>152411050.53834233</v>
      </c>
      <c r="F26" s="97">
        <f t="shared" ref="F26:I26" si="8">F19*F25</f>
        <v>112823527.03592315</v>
      </c>
      <c r="G26" s="97">
        <f t="shared" si="8"/>
        <v>81740504.655627802</v>
      </c>
      <c r="H26" s="97">
        <f t="shared" si="8"/>
        <v>57457721.984586716</v>
      </c>
      <c r="I26" s="97">
        <f t="shared" si="8"/>
        <v>38602199.199518114</v>
      </c>
      <c r="J26" s="97">
        <f>J20*I25</f>
        <v>160934461.76875627</v>
      </c>
    </row>
    <row r="27" spans="1:10" x14ac:dyDescent="0.25">
      <c r="A27" s="93" t="s">
        <v>4</v>
      </c>
      <c r="B27" s="93"/>
      <c r="C27" s="93"/>
      <c r="D27" s="101">
        <f>SUM(E26:J26)</f>
        <v>603969465.1827544</v>
      </c>
      <c r="E27" s="97"/>
      <c r="F27" s="97"/>
      <c r="G27" s="97"/>
      <c r="H27" s="97"/>
      <c r="I27" s="97"/>
      <c r="J27" s="97"/>
    </row>
    <row r="28" spans="1:10" ht="13" thickBot="1" x14ac:dyDescent="0.3">
      <c r="A28" s="2"/>
      <c r="B28" s="2"/>
      <c r="C28" s="2"/>
      <c r="D28" s="43"/>
      <c r="E28" s="40"/>
      <c r="F28" s="40"/>
      <c r="G28" s="40"/>
      <c r="H28" s="40"/>
      <c r="I28" s="40"/>
      <c r="J28" s="40"/>
    </row>
    <row r="29" spans="1:10" ht="14" thickTop="1" thickBot="1" x14ac:dyDescent="0.35">
      <c r="A29" s="103" t="s">
        <v>68</v>
      </c>
      <c r="B29" s="104"/>
      <c r="C29" s="105"/>
      <c r="D29" s="106">
        <f>ROUNDUP(D27,-6)</f>
        <v>604000000</v>
      </c>
      <c r="E29" s="107"/>
      <c r="F29" s="108"/>
      <c r="G29" s="108"/>
      <c r="H29" s="108"/>
      <c r="I29" s="108"/>
      <c r="J29" s="109"/>
    </row>
    <row r="30" spans="1:10" ht="13.5" thickTop="1" x14ac:dyDescent="0.3">
      <c r="D30" s="102"/>
    </row>
  </sheetData>
  <mergeCells count="7">
    <mergeCell ref="A29:C29"/>
    <mergeCell ref="J7:J8"/>
    <mergeCell ref="A2:J2"/>
    <mergeCell ref="A3:J3"/>
    <mergeCell ref="A4:J4"/>
    <mergeCell ref="A7:C7"/>
    <mergeCell ref="E7:I7"/>
  </mergeCells>
  <pageMargins left="0.7" right="0.7" top="0.75" bottom="0.75" header="0.3" footer="0.3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Discount Rate</vt:lpstr>
      <vt:lpstr>Pendapatan _Data Konsumen</vt:lpstr>
      <vt:lpstr>'Discount Rate'!Print_Area</vt:lpstr>
    </vt:vector>
  </TitlesOfParts>
  <Company>Investintech.com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valuasinusantara@gmail.com</cp:lastModifiedBy>
  <cp:lastPrinted>2015-10-06T11:00:12Z</cp:lastPrinted>
  <dcterms:created xsi:type="dcterms:W3CDTF">2015-09-28T03:14:54Z</dcterms:created>
  <dcterms:modified xsi:type="dcterms:W3CDTF">2026-09-08T04:43:35Z</dcterms:modified>
</cp:coreProperties>
</file>